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КС!$A$13:$DQ$413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КС!$A:$G,КС!$7:$10</definedName>
    <definedName name="_xlnm.Print_Area" localSheetId="0">КС!$A$1:$BL$410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09" i="1" l="1"/>
  <c r="DQ409" i="1" s="1"/>
  <c r="DJ409" i="1"/>
  <c r="DH409" i="1"/>
  <c r="DF409" i="1"/>
  <c r="DF408" i="1" s="1"/>
  <c r="DD409" i="1"/>
  <c r="DB409" i="1"/>
  <c r="DB408" i="1" s="1"/>
  <c r="CZ409" i="1"/>
  <c r="CX409" i="1"/>
  <c r="CX408" i="1" s="1"/>
  <c r="CV409" i="1"/>
  <c r="CT409" i="1"/>
  <c r="CR409" i="1"/>
  <c r="CP409" i="1"/>
  <c r="CP408" i="1" s="1"/>
  <c r="CN409" i="1"/>
  <c r="CL409" i="1"/>
  <c r="CL408" i="1" s="1"/>
  <c r="CJ409" i="1"/>
  <c r="CH409" i="1"/>
  <c r="CH408" i="1" s="1"/>
  <c r="CF409" i="1"/>
  <c r="CD409" i="1"/>
  <c r="CB409" i="1"/>
  <c r="BZ409" i="1"/>
  <c r="BZ408" i="1" s="1"/>
  <c r="BX409" i="1"/>
  <c r="BV409" i="1"/>
  <c r="BV408" i="1" s="1"/>
  <c r="BT409" i="1"/>
  <c r="BR409" i="1"/>
  <c r="BR408" i="1" s="1"/>
  <c r="BP409" i="1"/>
  <c r="BN409" i="1"/>
  <c r="BL409" i="1"/>
  <c r="BJ409" i="1"/>
  <c r="BJ408" i="1" s="1"/>
  <c r="BH409" i="1"/>
  <c r="BF409" i="1"/>
  <c r="BF408" i="1" s="1"/>
  <c r="BD409" i="1"/>
  <c r="BB409" i="1"/>
  <c r="BB408" i="1" s="1"/>
  <c r="AZ409" i="1"/>
  <c r="AX409" i="1"/>
  <c r="AV409" i="1"/>
  <c r="AT409" i="1"/>
  <c r="AT408" i="1" s="1"/>
  <c r="AR409" i="1"/>
  <c r="AP409" i="1"/>
  <c r="AP408" i="1" s="1"/>
  <c r="AN409" i="1"/>
  <c r="AL409" i="1"/>
  <c r="AL408" i="1" s="1"/>
  <c r="AJ409" i="1"/>
  <c r="AH409" i="1"/>
  <c r="AF409" i="1"/>
  <c r="AD409" i="1"/>
  <c r="AD408" i="1" s="1"/>
  <c r="AB409" i="1"/>
  <c r="Z409" i="1"/>
  <c r="Z408" i="1" s="1"/>
  <c r="X409" i="1"/>
  <c r="V409" i="1"/>
  <c r="V408" i="1" s="1"/>
  <c r="T409" i="1"/>
  <c r="R409" i="1"/>
  <c r="P409" i="1"/>
  <c r="N409" i="1"/>
  <c r="N408" i="1" s="1"/>
  <c r="DQ408" i="1"/>
  <c r="DM408" i="1"/>
  <c r="DK408" i="1"/>
  <c r="DJ408" i="1"/>
  <c r="DI408" i="1"/>
  <c r="DH408" i="1"/>
  <c r="DG408" i="1"/>
  <c r="DE408" i="1"/>
  <c r="DD408" i="1"/>
  <c r="DC408" i="1"/>
  <c r="DA408" i="1"/>
  <c r="CZ408" i="1"/>
  <c r="CY408" i="1"/>
  <c r="CW408" i="1"/>
  <c r="CV408" i="1"/>
  <c r="CU408" i="1"/>
  <c r="CT408" i="1"/>
  <c r="CS408" i="1"/>
  <c r="CR408" i="1"/>
  <c r="CQ408" i="1"/>
  <c r="CO408" i="1"/>
  <c r="CN408" i="1"/>
  <c r="CM408" i="1"/>
  <c r="CK408" i="1"/>
  <c r="CJ408" i="1"/>
  <c r="CI408" i="1"/>
  <c r="CG408" i="1"/>
  <c r="CF408" i="1"/>
  <c r="CE408" i="1"/>
  <c r="CD408" i="1"/>
  <c r="CC408" i="1"/>
  <c r="CB408" i="1"/>
  <c r="CA408" i="1"/>
  <c r="BY408" i="1"/>
  <c r="BX408" i="1"/>
  <c r="BW408" i="1"/>
  <c r="BU408" i="1"/>
  <c r="BT408" i="1"/>
  <c r="BS408" i="1"/>
  <c r="BQ408" i="1"/>
  <c r="BP408" i="1"/>
  <c r="BO408" i="1"/>
  <c r="BN408" i="1"/>
  <c r="BM408" i="1"/>
  <c r="BL408" i="1"/>
  <c r="BK408" i="1"/>
  <c r="BI408" i="1"/>
  <c r="BH408" i="1"/>
  <c r="BG408" i="1"/>
  <c r="BE408" i="1"/>
  <c r="BD408" i="1"/>
  <c r="BC408" i="1"/>
  <c r="BA408" i="1"/>
  <c r="AZ408" i="1"/>
  <c r="AY408" i="1"/>
  <c r="AX408" i="1"/>
  <c r="AW408" i="1"/>
  <c r="AV408" i="1"/>
  <c r="AU408" i="1"/>
  <c r="AS408" i="1"/>
  <c r="AR408" i="1"/>
  <c r="AQ408" i="1"/>
  <c r="AO408" i="1"/>
  <c r="AN408" i="1"/>
  <c r="AM408" i="1"/>
  <c r="AK408" i="1"/>
  <c r="AJ408" i="1"/>
  <c r="AI408" i="1"/>
  <c r="AH408" i="1"/>
  <c r="AG408" i="1"/>
  <c r="AF408" i="1"/>
  <c r="AE408" i="1"/>
  <c r="AC408" i="1"/>
  <c r="AB408" i="1"/>
  <c r="AA408" i="1"/>
  <c r="Y408" i="1"/>
  <c r="X408" i="1"/>
  <c r="W408" i="1"/>
  <c r="U408" i="1"/>
  <c r="T408" i="1"/>
  <c r="S408" i="1"/>
  <c r="R408" i="1"/>
  <c r="Q408" i="1"/>
  <c r="P408" i="1"/>
  <c r="O408" i="1"/>
  <c r="M408" i="1"/>
  <c r="DK407" i="1"/>
  <c r="DQ407" i="1" s="1"/>
  <c r="DJ407" i="1"/>
  <c r="DH407" i="1"/>
  <c r="DF407" i="1"/>
  <c r="DD407" i="1"/>
  <c r="DB407" i="1"/>
  <c r="CZ407" i="1"/>
  <c r="CX407" i="1"/>
  <c r="CV407" i="1"/>
  <c r="CT407" i="1"/>
  <c r="CR407" i="1"/>
  <c r="CP407" i="1"/>
  <c r="CN407" i="1"/>
  <c r="CL407" i="1"/>
  <c r="CJ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D407" i="1"/>
  <c r="AB407" i="1"/>
  <c r="Z407" i="1"/>
  <c r="X407" i="1"/>
  <c r="V407" i="1"/>
  <c r="T407" i="1"/>
  <c r="R407" i="1"/>
  <c r="P407" i="1"/>
  <c r="N407" i="1"/>
  <c r="DK406" i="1"/>
  <c r="DQ406" i="1" s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K405" i="1"/>
  <c r="DQ405" i="1" s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K404" i="1"/>
  <c r="DQ404" i="1" s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K403" i="1"/>
  <c r="DQ403" i="1" s="1"/>
  <c r="DJ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N403" i="1"/>
  <c r="DK402" i="1"/>
  <c r="DQ402" i="1" s="1"/>
  <c r="BP402" i="1"/>
  <c r="AX402" i="1"/>
  <c r="AN402" i="1"/>
  <c r="AL402" i="1"/>
  <c r="T402" i="1"/>
  <c r="P402" i="1"/>
  <c r="DO401" i="1"/>
  <c r="DN401" i="1"/>
  <c r="DK401" i="1"/>
  <c r="DQ401" i="1" s="1"/>
  <c r="DB401" i="1"/>
  <c r="BP401" i="1"/>
  <c r="AX401" i="1"/>
  <c r="AN401" i="1"/>
  <c r="AL401" i="1"/>
  <c r="T401" i="1"/>
  <c r="P401" i="1"/>
  <c r="DK400" i="1"/>
  <c r="DQ400" i="1" s="1"/>
  <c r="DB400" i="1"/>
  <c r="BP400" i="1"/>
  <c r="AX400" i="1"/>
  <c r="AN400" i="1"/>
  <c r="AL400" i="1"/>
  <c r="T400" i="1"/>
  <c r="P400" i="1"/>
  <c r="DK399" i="1"/>
  <c r="DQ399" i="1" s="1"/>
  <c r="DB399" i="1"/>
  <c r="BP399" i="1"/>
  <c r="AX399" i="1"/>
  <c r="AN399" i="1"/>
  <c r="AL399" i="1"/>
  <c r="T399" i="1"/>
  <c r="P399" i="1"/>
  <c r="DK398" i="1"/>
  <c r="DQ398" i="1" s="1"/>
  <c r="DJ398" i="1"/>
  <c r="DH398" i="1"/>
  <c r="DF398" i="1"/>
  <c r="DD398" i="1"/>
  <c r="DB398" i="1"/>
  <c r="CZ398" i="1"/>
  <c r="CX398" i="1"/>
  <c r="CV398" i="1"/>
  <c r="CT398" i="1"/>
  <c r="CR398" i="1"/>
  <c r="CP398" i="1"/>
  <c r="CN398" i="1"/>
  <c r="CL398" i="1"/>
  <c r="CJ398" i="1"/>
  <c r="CH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N398" i="1"/>
  <c r="AL398" i="1"/>
  <c r="AJ398" i="1"/>
  <c r="AH398" i="1"/>
  <c r="AF398" i="1"/>
  <c r="AD398" i="1"/>
  <c r="AB398" i="1"/>
  <c r="Z398" i="1"/>
  <c r="X398" i="1"/>
  <c r="V398" i="1"/>
  <c r="T398" i="1"/>
  <c r="R398" i="1"/>
  <c r="P398" i="1"/>
  <c r="N398" i="1"/>
  <c r="DK397" i="1"/>
  <c r="DN397" i="1" s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O396" i="1"/>
  <c r="DK396" i="1"/>
  <c r="DN396" i="1" s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L396" i="1" s="1"/>
  <c r="DO395" i="1"/>
  <c r="DK395" i="1"/>
  <c r="DN395" i="1" s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K394" i="1"/>
  <c r="DN394" i="1" s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K393" i="1"/>
  <c r="DN393" i="1" s="1"/>
  <c r="DJ393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T389" i="1" s="1"/>
  <c r="BR393" i="1"/>
  <c r="BP393" i="1"/>
  <c r="BN393" i="1"/>
  <c r="BL393" i="1"/>
  <c r="BJ393" i="1"/>
  <c r="BH393" i="1"/>
  <c r="BF393" i="1"/>
  <c r="BD393" i="1"/>
  <c r="BD389" i="1" s="1"/>
  <c r="BB393" i="1"/>
  <c r="AZ393" i="1"/>
  <c r="AX393" i="1"/>
  <c r="AV393" i="1"/>
  <c r="AT393" i="1"/>
  <c r="AR393" i="1"/>
  <c r="AP393" i="1"/>
  <c r="AN393" i="1"/>
  <c r="AL393" i="1"/>
  <c r="AJ393" i="1"/>
  <c r="AH393" i="1"/>
  <c r="AF393" i="1"/>
  <c r="AD393" i="1"/>
  <c r="AB393" i="1"/>
  <c r="Z393" i="1"/>
  <c r="X393" i="1"/>
  <c r="V393" i="1"/>
  <c r="T393" i="1"/>
  <c r="R393" i="1"/>
  <c r="P393" i="1"/>
  <c r="N393" i="1"/>
  <c r="DO392" i="1"/>
  <c r="DK392" i="1"/>
  <c r="DN392" i="1" s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K391" i="1"/>
  <c r="DN391" i="1" s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K390" i="1"/>
  <c r="DN390" i="1" s="1"/>
  <c r="DJ390" i="1"/>
  <c r="DH390" i="1"/>
  <c r="DF390" i="1"/>
  <c r="DD390" i="1"/>
  <c r="DD389" i="1" s="1"/>
  <c r="DB390" i="1"/>
  <c r="CZ390" i="1"/>
  <c r="CX390" i="1"/>
  <c r="CV390" i="1"/>
  <c r="CV389" i="1" s="1"/>
  <c r="CT390" i="1"/>
  <c r="CR390" i="1"/>
  <c r="CP390" i="1"/>
  <c r="CN390" i="1"/>
  <c r="CL390" i="1"/>
  <c r="CJ390" i="1"/>
  <c r="CJ389" i="1" s="1"/>
  <c r="CH390" i="1"/>
  <c r="CF390" i="1"/>
  <c r="CF389" i="1" s="1"/>
  <c r="CD390" i="1"/>
  <c r="CB390" i="1"/>
  <c r="BZ390" i="1"/>
  <c r="BX390" i="1"/>
  <c r="BX389" i="1" s="1"/>
  <c r="BV390" i="1"/>
  <c r="BT390" i="1"/>
  <c r="BR390" i="1"/>
  <c r="BP390" i="1"/>
  <c r="BP389" i="1" s="1"/>
  <c r="BN390" i="1"/>
  <c r="BL390" i="1"/>
  <c r="BJ390" i="1"/>
  <c r="BH390" i="1"/>
  <c r="BH389" i="1" s="1"/>
  <c r="BF390" i="1"/>
  <c r="BD390" i="1"/>
  <c r="BB390" i="1"/>
  <c r="AZ390" i="1"/>
  <c r="AX390" i="1"/>
  <c r="AV390" i="1"/>
  <c r="AT390" i="1"/>
  <c r="AR390" i="1"/>
  <c r="AR389" i="1" s="1"/>
  <c r="AP390" i="1"/>
  <c r="AN390" i="1"/>
  <c r="AL390" i="1"/>
  <c r="AJ390" i="1"/>
  <c r="AJ389" i="1" s="1"/>
  <c r="AH390" i="1"/>
  <c r="AF390" i="1"/>
  <c r="AD390" i="1"/>
  <c r="AB390" i="1"/>
  <c r="Z390" i="1"/>
  <c r="X390" i="1"/>
  <c r="X389" i="1" s="1"/>
  <c r="V390" i="1"/>
  <c r="T390" i="1"/>
  <c r="T389" i="1" s="1"/>
  <c r="R390" i="1"/>
  <c r="P390" i="1"/>
  <c r="N390" i="1"/>
  <c r="DM389" i="1"/>
  <c r="DI389" i="1"/>
  <c r="DG389" i="1"/>
  <c r="DE389" i="1"/>
  <c r="DC389" i="1"/>
  <c r="DA389" i="1"/>
  <c r="CZ389" i="1"/>
  <c r="CY389" i="1"/>
  <c r="CW389" i="1"/>
  <c r="CU389" i="1"/>
  <c r="CS389" i="1"/>
  <c r="CQ389" i="1"/>
  <c r="CO389" i="1"/>
  <c r="CN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Z389" i="1"/>
  <c r="AY389" i="1"/>
  <c r="AW389" i="1"/>
  <c r="AU389" i="1"/>
  <c r="AS389" i="1"/>
  <c r="AQ389" i="1"/>
  <c r="AO389" i="1"/>
  <c r="AN389" i="1"/>
  <c r="AM389" i="1"/>
  <c r="AK389" i="1"/>
  <c r="AI389" i="1"/>
  <c r="AG389" i="1"/>
  <c r="AE389" i="1"/>
  <c r="AC389" i="1"/>
  <c r="AB389" i="1"/>
  <c r="AA389" i="1"/>
  <c r="Y389" i="1"/>
  <c r="W389" i="1"/>
  <c r="U389" i="1"/>
  <c r="S389" i="1"/>
  <c r="Q389" i="1"/>
  <c r="O389" i="1"/>
  <c r="M389" i="1"/>
  <c r="DJ388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T376" i="1" s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M388" i="1"/>
  <c r="AN388" i="1" s="1"/>
  <c r="AL388" i="1"/>
  <c r="AJ388" i="1"/>
  <c r="AH388" i="1"/>
  <c r="AF388" i="1"/>
  <c r="AD388" i="1"/>
  <c r="AB388" i="1"/>
  <c r="Z388" i="1"/>
  <c r="X388" i="1"/>
  <c r="V388" i="1"/>
  <c r="T388" i="1"/>
  <c r="R388" i="1"/>
  <c r="O388" i="1"/>
  <c r="P388" i="1" s="1"/>
  <c r="N388" i="1"/>
  <c r="DK387" i="1"/>
  <c r="DQ387" i="1" s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N387" i="1"/>
  <c r="AL387" i="1"/>
  <c r="AJ387" i="1"/>
  <c r="AH387" i="1"/>
  <c r="AF387" i="1"/>
  <c r="AD387" i="1"/>
  <c r="AB387" i="1"/>
  <c r="Z387" i="1"/>
  <c r="X387" i="1"/>
  <c r="V387" i="1"/>
  <c r="T387" i="1"/>
  <c r="R387" i="1"/>
  <c r="P387" i="1"/>
  <c r="N387" i="1"/>
  <c r="DK386" i="1"/>
  <c r="DQ386" i="1" s="1"/>
  <c r="DJ386" i="1"/>
  <c r="DH386" i="1"/>
  <c r="DF386" i="1"/>
  <c r="DD386" i="1"/>
  <c r="DD376" i="1" s="1"/>
  <c r="DB386" i="1"/>
  <c r="DB376" i="1" s="1"/>
  <c r="CZ386" i="1"/>
  <c r="CX386" i="1"/>
  <c r="CV386" i="1"/>
  <c r="CV376" i="1" s="1"/>
  <c r="CT386" i="1"/>
  <c r="CR386" i="1"/>
  <c r="CP386" i="1"/>
  <c r="CN386" i="1"/>
  <c r="CN376" i="1" s="1"/>
  <c r="CL386" i="1"/>
  <c r="CL376" i="1" s="1"/>
  <c r="CJ386" i="1"/>
  <c r="CH386" i="1"/>
  <c r="CF386" i="1"/>
  <c r="CF376" i="1" s="1"/>
  <c r="CD386" i="1"/>
  <c r="CB386" i="1"/>
  <c r="BZ386" i="1"/>
  <c r="BX386" i="1"/>
  <c r="BX376" i="1" s="1"/>
  <c r="BV386" i="1"/>
  <c r="BV376" i="1" s="1"/>
  <c r="BT386" i="1"/>
  <c r="BR386" i="1"/>
  <c r="BP386" i="1"/>
  <c r="BN386" i="1"/>
  <c r="BL386" i="1"/>
  <c r="BJ386" i="1"/>
  <c r="BH386" i="1"/>
  <c r="BH376" i="1" s="1"/>
  <c r="BF386" i="1"/>
  <c r="BD386" i="1"/>
  <c r="BB386" i="1"/>
  <c r="AZ386" i="1"/>
  <c r="AX386" i="1"/>
  <c r="AV386" i="1"/>
  <c r="AT386" i="1"/>
  <c r="AR386" i="1"/>
  <c r="AR376" i="1" s="1"/>
  <c r="AP386" i="1"/>
  <c r="AN386" i="1"/>
  <c r="AL386" i="1"/>
  <c r="AJ386" i="1"/>
  <c r="AH386" i="1"/>
  <c r="AF386" i="1"/>
  <c r="AD386" i="1"/>
  <c r="AB386" i="1"/>
  <c r="AB376" i="1" s="1"/>
  <c r="Z386" i="1"/>
  <c r="X386" i="1"/>
  <c r="V386" i="1"/>
  <c r="T386" i="1"/>
  <c r="R386" i="1"/>
  <c r="P386" i="1"/>
  <c r="N386" i="1"/>
  <c r="DO385" i="1"/>
  <c r="DN385" i="1"/>
  <c r="DK385" i="1"/>
  <c r="DQ385" i="1" s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Q384" i="1" s="1"/>
  <c r="DJ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N383" i="1"/>
  <c r="DK383" i="1"/>
  <c r="DQ383" i="1" s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L383" i="1" s="1"/>
  <c r="DN382" i="1"/>
  <c r="DK382" i="1"/>
  <c r="DQ382" i="1" s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K381" i="1"/>
  <c r="DQ381" i="1" s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K380" i="1"/>
  <c r="DQ380" i="1" s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K379" i="1"/>
  <c r="DQ379" i="1" s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K378" i="1"/>
  <c r="DQ378" i="1" s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K377" i="1"/>
  <c r="DQ377" i="1" s="1"/>
  <c r="DJ377" i="1"/>
  <c r="DH377" i="1"/>
  <c r="DF377" i="1"/>
  <c r="DD377" i="1"/>
  <c r="DB377" i="1"/>
  <c r="CZ377" i="1"/>
  <c r="CX377" i="1"/>
  <c r="CX376" i="1" s="1"/>
  <c r="CV377" i="1"/>
  <c r="CT377" i="1"/>
  <c r="CR377" i="1"/>
  <c r="CP377" i="1"/>
  <c r="CP376" i="1" s="1"/>
  <c r="CN377" i="1"/>
  <c r="CL377" i="1"/>
  <c r="CJ377" i="1"/>
  <c r="CH377" i="1"/>
  <c r="CH376" i="1" s="1"/>
  <c r="CF377" i="1"/>
  <c r="CD377" i="1"/>
  <c r="CB377" i="1"/>
  <c r="BZ377" i="1"/>
  <c r="BZ376" i="1" s="1"/>
  <c r="BX377" i="1"/>
  <c r="BV377" i="1"/>
  <c r="BT377" i="1"/>
  <c r="BR377" i="1"/>
  <c r="BR376" i="1" s="1"/>
  <c r="BP377" i="1"/>
  <c r="BN377" i="1"/>
  <c r="BL377" i="1"/>
  <c r="BJ377" i="1"/>
  <c r="BJ376" i="1" s="1"/>
  <c r="BH377" i="1"/>
  <c r="BF377" i="1"/>
  <c r="BD377" i="1"/>
  <c r="BB377" i="1"/>
  <c r="BB376" i="1" s="1"/>
  <c r="AZ377" i="1"/>
  <c r="AX377" i="1"/>
  <c r="AV377" i="1"/>
  <c r="AT377" i="1"/>
  <c r="AT376" i="1" s="1"/>
  <c r="AR377" i="1"/>
  <c r="AP377" i="1"/>
  <c r="AN377" i="1"/>
  <c r="AL377" i="1"/>
  <c r="AL376" i="1" s="1"/>
  <c r="AJ377" i="1"/>
  <c r="AH377" i="1"/>
  <c r="AF377" i="1"/>
  <c r="AD377" i="1"/>
  <c r="AD376" i="1" s="1"/>
  <c r="AB377" i="1"/>
  <c r="Z377" i="1"/>
  <c r="X377" i="1"/>
  <c r="V377" i="1"/>
  <c r="V376" i="1" s="1"/>
  <c r="T377" i="1"/>
  <c r="R377" i="1"/>
  <c r="P377" i="1"/>
  <c r="N377" i="1"/>
  <c r="DM376" i="1"/>
  <c r="DJ376" i="1"/>
  <c r="DI376" i="1"/>
  <c r="DG376" i="1"/>
  <c r="DE376" i="1"/>
  <c r="DC376" i="1"/>
  <c r="DA376" i="1"/>
  <c r="CY376" i="1"/>
  <c r="CW376" i="1"/>
  <c r="CU376" i="1"/>
  <c r="CT376" i="1"/>
  <c r="CS376" i="1"/>
  <c r="CQ376" i="1"/>
  <c r="CO376" i="1"/>
  <c r="CM376" i="1"/>
  <c r="CK376" i="1"/>
  <c r="CI376" i="1"/>
  <c r="CG376" i="1"/>
  <c r="CE376" i="1"/>
  <c r="CD376" i="1"/>
  <c r="CC376" i="1"/>
  <c r="CA376" i="1"/>
  <c r="BY376" i="1"/>
  <c r="BW376" i="1"/>
  <c r="BU376" i="1"/>
  <c r="BS376" i="1"/>
  <c r="BQ376" i="1"/>
  <c r="BP376" i="1"/>
  <c r="BO376" i="1"/>
  <c r="BN376" i="1"/>
  <c r="BM376" i="1"/>
  <c r="BK376" i="1"/>
  <c r="BI376" i="1"/>
  <c r="BG376" i="1"/>
  <c r="BF376" i="1"/>
  <c r="BE376" i="1"/>
  <c r="BC376" i="1"/>
  <c r="BA376" i="1"/>
  <c r="AZ376" i="1"/>
  <c r="AY376" i="1"/>
  <c r="AX376" i="1"/>
  <c r="AW376" i="1"/>
  <c r="AU376" i="1"/>
  <c r="AS376" i="1"/>
  <c r="AQ376" i="1"/>
  <c r="AP376" i="1"/>
  <c r="AO376" i="1"/>
  <c r="AM376" i="1"/>
  <c r="AK376" i="1"/>
  <c r="AJ376" i="1"/>
  <c r="AI376" i="1"/>
  <c r="AH376" i="1"/>
  <c r="AG376" i="1"/>
  <c r="AE376" i="1"/>
  <c r="AC376" i="1"/>
  <c r="AA376" i="1"/>
  <c r="Z376" i="1"/>
  <c r="Y376" i="1"/>
  <c r="W376" i="1"/>
  <c r="U376" i="1"/>
  <c r="T376" i="1"/>
  <c r="S376" i="1"/>
  <c r="R376" i="1"/>
  <c r="Q376" i="1"/>
  <c r="O376" i="1"/>
  <c r="M376" i="1"/>
  <c r="DK375" i="1"/>
  <c r="DQ375" i="1" s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H375" i="1"/>
  <c r="AF375" i="1"/>
  <c r="AD375" i="1"/>
  <c r="AB375" i="1"/>
  <c r="Z375" i="1"/>
  <c r="X375" i="1"/>
  <c r="V375" i="1"/>
  <c r="T375" i="1"/>
  <c r="R375" i="1"/>
  <c r="P375" i="1"/>
  <c r="N375" i="1"/>
  <c r="DK374" i="1"/>
  <c r="DQ374" i="1" s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Q373" i="1" s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Q372" i="1" s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Q371" i="1" s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K370" i="1"/>
  <c r="DQ370" i="1" s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K369" i="1"/>
  <c r="DQ369" i="1" s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K368" i="1"/>
  <c r="DQ368" i="1" s="1"/>
  <c r="DJ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K367" i="1"/>
  <c r="DQ367" i="1" s="1"/>
  <c r="DJ367" i="1"/>
  <c r="DJ366" i="1" s="1"/>
  <c r="DH367" i="1"/>
  <c r="DF367" i="1"/>
  <c r="DD367" i="1"/>
  <c r="DB367" i="1"/>
  <c r="DB366" i="1" s="1"/>
  <c r="CZ367" i="1"/>
  <c r="CZ366" i="1" s="1"/>
  <c r="CX367" i="1"/>
  <c r="CV367" i="1"/>
  <c r="CV366" i="1" s="1"/>
  <c r="CT367" i="1"/>
  <c r="CT366" i="1" s="1"/>
  <c r="CR367" i="1"/>
  <c r="CP367" i="1"/>
  <c r="CN367" i="1"/>
  <c r="CN366" i="1" s="1"/>
  <c r="CL367" i="1"/>
  <c r="CL366" i="1" s="1"/>
  <c r="CJ367" i="1"/>
  <c r="CJ366" i="1" s="1"/>
  <c r="CH367" i="1"/>
  <c r="CF367" i="1"/>
  <c r="CF366" i="1" s="1"/>
  <c r="CD367" i="1"/>
  <c r="CD366" i="1" s="1"/>
  <c r="CB367" i="1"/>
  <c r="BZ367" i="1"/>
  <c r="BX367" i="1"/>
  <c r="BV367" i="1"/>
  <c r="BV366" i="1" s="1"/>
  <c r="BT367" i="1"/>
  <c r="BT366" i="1" s="1"/>
  <c r="BR367" i="1"/>
  <c r="BP367" i="1"/>
  <c r="BP366" i="1" s="1"/>
  <c r="BN367" i="1"/>
  <c r="BN366" i="1" s="1"/>
  <c r="BL367" i="1"/>
  <c r="BJ367" i="1"/>
  <c r="BH367" i="1"/>
  <c r="BH366" i="1" s="1"/>
  <c r="BF367" i="1"/>
  <c r="BF366" i="1" s="1"/>
  <c r="BD367" i="1"/>
  <c r="BD366" i="1" s="1"/>
  <c r="BB367" i="1"/>
  <c r="AZ367" i="1"/>
  <c r="AZ366" i="1" s="1"/>
  <c r="AX367" i="1"/>
  <c r="AX366" i="1" s="1"/>
  <c r="AV367" i="1"/>
  <c r="AT367" i="1"/>
  <c r="AR367" i="1"/>
  <c r="AP367" i="1"/>
  <c r="AP366" i="1" s="1"/>
  <c r="AN367" i="1"/>
  <c r="AN366" i="1" s="1"/>
  <c r="AL367" i="1"/>
  <c r="AJ367" i="1"/>
  <c r="AJ366" i="1" s="1"/>
  <c r="AH367" i="1"/>
  <c r="AH366" i="1" s="1"/>
  <c r="AF367" i="1"/>
  <c r="AD367" i="1"/>
  <c r="AB367" i="1"/>
  <c r="AB366" i="1" s="1"/>
  <c r="Z367" i="1"/>
  <c r="Z366" i="1" s="1"/>
  <c r="X367" i="1"/>
  <c r="X366" i="1" s="1"/>
  <c r="V367" i="1"/>
  <c r="T367" i="1"/>
  <c r="T366" i="1" s="1"/>
  <c r="R367" i="1"/>
  <c r="R366" i="1" s="1"/>
  <c r="P367" i="1"/>
  <c r="N367" i="1"/>
  <c r="DM366" i="1"/>
  <c r="DI366" i="1"/>
  <c r="DH366" i="1"/>
  <c r="DG366" i="1"/>
  <c r="DE366" i="1"/>
  <c r="DD366" i="1"/>
  <c r="DC366" i="1"/>
  <c r="DA366" i="1"/>
  <c r="CY366" i="1"/>
  <c r="CW366" i="1"/>
  <c r="CU366" i="1"/>
  <c r="CS366" i="1"/>
  <c r="CR366" i="1"/>
  <c r="CQ366" i="1"/>
  <c r="CO366" i="1"/>
  <c r="CM366" i="1"/>
  <c r="CK366" i="1"/>
  <c r="CI366" i="1"/>
  <c r="CG366" i="1"/>
  <c r="CE366" i="1"/>
  <c r="CC366" i="1"/>
  <c r="CB366" i="1"/>
  <c r="CA366" i="1"/>
  <c r="BY366" i="1"/>
  <c r="BX366" i="1"/>
  <c r="BW366" i="1"/>
  <c r="BU366" i="1"/>
  <c r="BS366" i="1"/>
  <c r="BQ366" i="1"/>
  <c r="BO366" i="1"/>
  <c r="BM366" i="1"/>
  <c r="BL366" i="1"/>
  <c r="BK366" i="1"/>
  <c r="BI366" i="1"/>
  <c r="BG366" i="1"/>
  <c r="BE366" i="1"/>
  <c r="BC366" i="1"/>
  <c r="BA366" i="1"/>
  <c r="AY366" i="1"/>
  <c r="AW366" i="1"/>
  <c r="AV366" i="1"/>
  <c r="AU366" i="1"/>
  <c r="AS366" i="1"/>
  <c r="AR366" i="1"/>
  <c r="AQ366" i="1"/>
  <c r="AO366" i="1"/>
  <c r="AM366" i="1"/>
  <c r="AK366" i="1"/>
  <c r="AI366" i="1"/>
  <c r="AG366" i="1"/>
  <c r="AF366" i="1"/>
  <c r="AE366" i="1"/>
  <c r="AC366" i="1"/>
  <c r="AA366" i="1"/>
  <c r="Y366" i="1"/>
  <c r="W366" i="1"/>
  <c r="U366" i="1"/>
  <c r="S366" i="1"/>
  <c r="Q366" i="1"/>
  <c r="P366" i="1"/>
  <c r="O366" i="1"/>
  <c r="M366" i="1"/>
  <c r="DK365" i="1"/>
  <c r="DJ365" i="1"/>
  <c r="DH365" i="1"/>
  <c r="DF365" i="1"/>
  <c r="DD365" i="1"/>
  <c r="DB365" i="1"/>
  <c r="CZ365" i="1"/>
  <c r="CX365" i="1"/>
  <c r="CV365" i="1"/>
  <c r="CT365" i="1"/>
  <c r="CR365" i="1"/>
  <c r="CP365" i="1"/>
  <c r="CN365" i="1"/>
  <c r="CL365" i="1"/>
  <c r="CJ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H365" i="1"/>
  <c r="AF365" i="1"/>
  <c r="AD365" i="1"/>
  <c r="AB365" i="1"/>
  <c r="Z365" i="1"/>
  <c r="X365" i="1"/>
  <c r="V365" i="1"/>
  <c r="T365" i="1"/>
  <c r="R365" i="1"/>
  <c r="P365" i="1"/>
  <c r="N365" i="1"/>
  <c r="DK364" i="1"/>
  <c r="DQ364" i="1" s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K363" i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X360" i="1" s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N363" i="1"/>
  <c r="DQ362" i="1"/>
  <c r="DK362" i="1"/>
  <c r="DN362" i="1" s="1"/>
  <c r="DJ362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L362" i="1" s="1"/>
  <c r="DK361" i="1"/>
  <c r="DN361" i="1" s="1"/>
  <c r="DJ361" i="1"/>
  <c r="DH361" i="1"/>
  <c r="DH360" i="1" s="1"/>
  <c r="DF361" i="1"/>
  <c r="DD361" i="1"/>
  <c r="DD360" i="1" s="1"/>
  <c r="DB361" i="1"/>
  <c r="CZ361" i="1"/>
  <c r="CZ360" i="1" s="1"/>
  <c r="CX361" i="1"/>
  <c r="CV361" i="1"/>
  <c r="CT361" i="1"/>
  <c r="CR361" i="1"/>
  <c r="CR360" i="1" s="1"/>
  <c r="CP361" i="1"/>
  <c r="CN361" i="1"/>
  <c r="CL361" i="1"/>
  <c r="CJ361" i="1"/>
  <c r="CJ360" i="1" s="1"/>
  <c r="CH361" i="1"/>
  <c r="CF361" i="1"/>
  <c r="CD361" i="1"/>
  <c r="CB361" i="1"/>
  <c r="CB360" i="1" s="1"/>
  <c r="BZ361" i="1"/>
  <c r="BX361" i="1"/>
  <c r="BV361" i="1"/>
  <c r="BT361" i="1"/>
  <c r="BT360" i="1" s="1"/>
  <c r="BR361" i="1"/>
  <c r="BP361" i="1"/>
  <c r="BN361" i="1"/>
  <c r="BL361" i="1"/>
  <c r="BL360" i="1" s="1"/>
  <c r="BJ361" i="1"/>
  <c r="BH361" i="1"/>
  <c r="BF361" i="1"/>
  <c r="BD361" i="1"/>
  <c r="BB361" i="1"/>
  <c r="AZ361" i="1"/>
  <c r="AX361" i="1"/>
  <c r="AV361" i="1"/>
  <c r="AV360" i="1" s="1"/>
  <c r="AT361" i="1"/>
  <c r="AR361" i="1"/>
  <c r="AR360" i="1" s="1"/>
  <c r="AP361" i="1"/>
  <c r="AN361" i="1"/>
  <c r="AN360" i="1" s="1"/>
  <c r="AL361" i="1"/>
  <c r="AJ361" i="1"/>
  <c r="AH361" i="1"/>
  <c r="AF361" i="1"/>
  <c r="AF360" i="1" s="1"/>
  <c r="AD361" i="1"/>
  <c r="AB361" i="1"/>
  <c r="Z361" i="1"/>
  <c r="Z360" i="1" s="1"/>
  <c r="X361" i="1"/>
  <c r="V361" i="1"/>
  <c r="T361" i="1"/>
  <c r="T360" i="1" s="1"/>
  <c r="R361" i="1"/>
  <c r="R360" i="1" s="1"/>
  <c r="P361" i="1"/>
  <c r="P360" i="1" s="1"/>
  <c r="N361" i="1"/>
  <c r="DM360" i="1"/>
  <c r="DI360" i="1"/>
  <c r="DG360" i="1"/>
  <c r="DE360" i="1"/>
  <c r="DC360" i="1"/>
  <c r="DA360" i="1"/>
  <c r="CY360" i="1"/>
  <c r="CW360" i="1"/>
  <c r="CU360" i="1"/>
  <c r="CS360" i="1"/>
  <c r="CQ360" i="1"/>
  <c r="CO360" i="1"/>
  <c r="CN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D360" i="1"/>
  <c r="BC360" i="1"/>
  <c r="BA360" i="1"/>
  <c r="AY360" i="1"/>
  <c r="AW360" i="1"/>
  <c r="AU360" i="1"/>
  <c r="AS360" i="1"/>
  <c r="AQ360" i="1"/>
  <c r="AO360" i="1"/>
  <c r="AM360" i="1"/>
  <c r="AK360" i="1"/>
  <c r="AI360" i="1"/>
  <c r="AG360" i="1"/>
  <c r="AE360" i="1"/>
  <c r="AC360" i="1"/>
  <c r="AB360" i="1"/>
  <c r="AA360" i="1"/>
  <c r="Y360" i="1"/>
  <c r="X360" i="1"/>
  <c r="W360" i="1"/>
  <c r="U360" i="1"/>
  <c r="S360" i="1"/>
  <c r="Q360" i="1"/>
  <c r="O360" i="1"/>
  <c r="M360" i="1"/>
  <c r="DK359" i="1"/>
  <c r="DN359" i="1" s="1"/>
  <c r="DJ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DK358" i="1"/>
  <c r="DN358" i="1" s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N357" i="1" s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K356" i="1"/>
  <c r="DN356" i="1" s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K355" i="1"/>
  <c r="DN355" i="1" s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K354" i="1"/>
  <c r="DN354" i="1" s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K353" i="1"/>
  <c r="DN353" i="1" s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N352" i="1" s="1"/>
  <c r="DN351" i="1" s="1"/>
  <c r="DJ352" i="1"/>
  <c r="DH352" i="1"/>
  <c r="DF352" i="1"/>
  <c r="DF351" i="1" s="1"/>
  <c r="DD352" i="1"/>
  <c r="DD351" i="1" s="1"/>
  <c r="DB352" i="1"/>
  <c r="CZ352" i="1"/>
  <c r="CX352" i="1"/>
  <c r="CX351" i="1" s="1"/>
  <c r="CV352" i="1"/>
  <c r="CV351" i="1" s="1"/>
  <c r="CT352" i="1"/>
  <c r="CR352" i="1"/>
  <c r="CR351" i="1" s="1"/>
  <c r="CP352" i="1"/>
  <c r="CP351" i="1" s="1"/>
  <c r="CN352" i="1"/>
  <c r="CN351" i="1" s="1"/>
  <c r="CL352" i="1"/>
  <c r="CJ352" i="1"/>
  <c r="CH352" i="1"/>
  <c r="CH351" i="1" s="1"/>
  <c r="CF352" i="1"/>
  <c r="CF351" i="1" s="1"/>
  <c r="CD352" i="1"/>
  <c r="CB352" i="1"/>
  <c r="BZ352" i="1"/>
  <c r="BZ351" i="1" s="1"/>
  <c r="BX352" i="1"/>
  <c r="BX351" i="1" s="1"/>
  <c r="BV352" i="1"/>
  <c r="BT352" i="1"/>
  <c r="BR352" i="1"/>
  <c r="BR351" i="1" s="1"/>
  <c r="BP352" i="1"/>
  <c r="BP351" i="1" s="1"/>
  <c r="BN352" i="1"/>
  <c r="BL352" i="1"/>
  <c r="BL351" i="1" s="1"/>
  <c r="BJ352" i="1"/>
  <c r="BJ351" i="1" s="1"/>
  <c r="BH352" i="1"/>
  <c r="BH351" i="1" s="1"/>
  <c r="BF352" i="1"/>
  <c r="BD352" i="1"/>
  <c r="BB352" i="1"/>
  <c r="BB351" i="1" s="1"/>
  <c r="AZ352" i="1"/>
  <c r="AZ351" i="1" s="1"/>
  <c r="AX352" i="1"/>
  <c r="AV352" i="1"/>
  <c r="AT352" i="1"/>
  <c r="AT351" i="1" s="1"/>
  <c r="AR352" i="1"/>
  <c r="AR351" i="1" s="1"/>
  <c r="AP352" i="1"/>
  <c r="AN352" i="1"/>
  <c r="AL352" i="1"/>
  <c r="AL351" i="1" s="1"/>
  <c r="AJ352" i="1"/>
  <c r="AJ351" i="1" s="1"/>
  <c r="AH352" i="1"/>
  <c r="AF352" i="1"/>
  <c r="AF351" i="1" s="1"/>
  <c r="AD352" i="1"/>
  <c r="AD351" i="1" s="1"/>
  <c r="AB352" i="1"/>
  <c r="AB351" i="1" s="1"/>
  <c r="Z352" i="1"/>
  <c r="X352" i="1"/>
  <c r="V352" i="1"/>
  <c r="V351" i="1" s="1"/>
  <c r="T352" i="1"/>
  <c r="T351" i="1" s="1"/>
  <c r="R352" i="1"/>
  <c r="P352" i="1"/>
  <c r="N352" i="1"/>
  <c r="N351" i="1" s="1"/>
  <c r="DM351" i="1"/>
  <c r="DJ351" i="1"/>
  <c r="DI351" i="1"/>
  <c r="DH351" i="1"/>
  <c r="DG351" i="1"/>
  <c r="DE351" i="1"/>
  <c r="DC351" i="1"/>
  <c r="DB351" i="1"/>
  <c r="DA351" i="1"/>
  <c r="CZ351" i="1"/>
  <c r="CY351" i="1"/>
  <c r="CW351" i="1"/>
  <c r="CU351" i="1"/>
  <c r="CT351" i="1"/>
  <c r="CS351" i="1"/>
  <c r="CQ351" i="1"/>
  <c r="CO351" i="1"/>
  <c r="CM351" i="1"/>
  <c r="CL351" i="1"/>
  <c r="CK351" i="1"/>
  <c r="CJ351" i="1"/>
  <c r="CI351" i="1"/>
  <c r="CG351" i="1"/>
  <c r="CE351" i="1"/>
  <c r="CD351" i="1"/>
  <c r="CC351" i="1"/>
  <c r="CB351" i="1"/>
  <c r="CA351" i="1"/>
  <c r="BY351" i="1"/>
  <c r="BW351" i="1"/>
  <c r="BV351" i="1"/>
  <c r="BU351" i="1"/>
  <c r="BT351" i="1"/>
  <c r="BS351" i="1"/>
  <c r="BQ351" i="1"/>
  <c r="BO351" i="1"/>
  <c r="BN351" i="1"/>
  <c r="BM351" i="1"/>
  <c r="BK351" i="1"/>
  <c r="BI351" i="1"/>
  <c r="BG351" i="1"/>
  <c r="BF351" i="1"/>
  <c r="BE351" i="1"/>
  <c r="BD351" i="1"/>
  <c r="BC351" i="1"/>
  <c r="BA351" i="1"/>
  <c r="AY351" i="1"/>
  <c r="AX351" i="1"/>
  <c r="AW351" i="1"/>
  <c r="AV351" i="1"/>
  <c r="AU351" i="1"/>
  <c r="AS351" i="1"/>
  <c r="AQ351" i="1"/>
  <c r="AP351" i="1"/>
  <c r="AO351" i="1"/>
  <c r="AN351" i="1"/>
  <c r="AM351" i="1"/>
  <c r="AK351" i="1"/>
  <c r="AI351" i="1"/>
  <c r="AH351" i="1"/>
  <c r="AG351" i="1"/>
  <c r="AE351" i="1"/>
  <c r="AC351" i="1"/>
  <c r="AA351" i="1"/>
  <c r="Z351" i="1"/>
  <c r="Y351" i="1"/>
  <c r="X351" i="1"/>
  <c r="W351" i="1"/>
  <c r="U351" i="1"/>
  <c r="S351" i="1"/>
  <c r="R351" i="1"/>
  <c r="Q351" i="1"/>
  <c r="P351" i="1"/>
  <c r="O351" i="1"/>
  <c r="M351" i="1"/>
  <c r="DK350" i="1"/>
  <c r="DN350" i="1" s="1"/>
  <c r="DJ350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K349" i="1"/>
  <c r="DN349" i="1" s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K348" i="1"/>
  <c r="DN348" i="1" s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K347" i="1"/>
  <c r="DN347" i="1" s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N346" i="1" s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K345" i="1"/>
  <c r="AL345" i="1" s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K344" i="1"/>
  <c r="DQ344" i="1" s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K343" i="1"/>
  <c r="DK343" i="1" s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K342" i="1"/>
  <c r="DQ342" i="1" s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K341" i="1"/>
  <c r="DQ341" i="1" s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O340" i="1"/>
  <c r="DN340" i="1"/>
  <c r="DK340" i="1"/>
  <c r="DQ340" i="1" s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K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K338" i="1"/>
  <c r="DQ338" i="1" s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N337" i="1"/>
  <c r="DK337" i="1"/>
  <c r="DQ337" i="1" s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K336" i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K335" i="1"/>
  <c r="DQ335" i="1" s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K334" i="1"/>
  <c r="DQ334" i="1" s="1"/>
  <c r="DJ334" i="1"/>
  <c r="DH334" i="1"/>
  <c r="DF334" i="1"/>
  <c r="DD334" i="1"/>
  <c r="DD332" i="1" s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X332" i="1" s="1"/>
  <c r="BV334" i="1"/>
  <c r="BT334" i="1"/>
  <c r="BR334" i="1"/>
  <c r="BP334" i="1"/>
  <c r="BN334" i="1"/>
  <c r="BL334" i="1"/>
  <c r="BJ334" i="1"/>
  <c r="BH334" i="1"/>
  <c r="BH332" i="1" s="1"/>
  <c r="BF334" i="1"/>
  <c r="BD334" i="1"/>
  <c r="BB334" i="1"/>
  <c r="AZ334" i="1"/>
  <c r="AX334" i="1"/>
  <c r="AV334" i="1"/>
  <c r="AT334" i="1"/>
  <c r="AR334" i="1"/>
  <c r="AR332" i="1" s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T332" i="1" s="1"/>
  <c r="R334" i="1"/>
  <c r="P334" i="1"/>
  <c r="N334" i="1"/>
  <c r="DN333" i="1"/>
  <c r="DK333" i="1"/>
  <c r="DQ333" i="1" s="1"/>
  <c r="DJ333" i="1"/>
  <c r="DH333" i="1"/>
  <c r="DH332" i="1" s="1"/>
  <c r="DF333" i="1"/>
  <c r="DD333" i="1"/>
  <c r="DB333" i="1"/>
  <c r="CZ333" i="1"/>
  <c r="CZ332" i="1" s="1"/>
  <c r="CX333" i="1"/>
  <c r="CX332" i="1" s="1"/>
  <c r="CV333" i="1"/>
  <c r="CT333" i="1"/>
  <c r="CR333" i="1"/>
  <c r="CR332" i="1" s="1"/>
  <c r="CP333" i="1"/>
  <c r="CN333" i="1"/>
  <c r="CL333" i="1"/>
  <c r="CJ333" i="1"/>
  <c r="CJ332" i="1" s="1"/>
  <c r="CH333" i="1"/>
  <c r="CH332" i="1" s="1"/>
  <c r="CF333" i="1"/>
  <c r="CD333" i="1"/>
  <c r="CB333" i="1"/>
  <c r="CB332" i="1" s="1"/>
  <c r="BZ333" i="1"/>
  <c r="BX333" i="1"/>
  <c r="BV333" i="1"/>
  <c r="BT333" i="1"/>
  <c r="BT332" i="1" s="1"/>
  <c r="BR333" i="1"/>
  <c r="BP333" i="1"/>
  <c r="BN333" i="1"/>
  <c r="BL333" i="1"/>
  <c r="BL332" i="1" s="1"/>
  <c r="BJ333" i="1"/>
  <c r="BH333" i="1"/>
  <c r="BF333" i="1"/>
  <c r="BD333" i="1"/>
  <c r="BD332" i="1" s="1"/>
  <c r="BB333" i="1"/>
  <c r="BB332" i="1" s="1"/>
  <c r="AZ333" i="1"/>
  <c r="AX333" i="1"/>
  <c r="AV333" i="1"/>
  <c r="AV332" i="1" s="1"/>
  <c r="AT333" i="1"/>
  <c r="AR333" i="1"/>
  <c r="AP333" i="1"/>
  <c r="AN333" i="1"/>
  <c r="AN332" i="1" s="1"/>
  <c r="AL333" i="1"/>
  <c r="AJ333" i="1"/>
  <c r="AH333" i="1"/>
  <c r="AF333" i="1"/>
  <c r="AF332" i="1" s="1"/>
  <c r="AD333" i="1"/>
  <c r="AD332" i="1" s="1"/>
  <c r="AB333" i="1"/>
  <c r="Z333" i="1"/>
  <c r="X333" i="1"/>
  <c r="X332" i="1" s="1"/>
  <c r="V333" i="1"/>
  <c r="T333" i="1"/>
  <c r="R333" i="1"/>
  <c r="P333" i="1"/>
  <c r="P332" i="1" s="1"/>
  <c r="N333" i="1"/>
  <c r="DM332" i="1"/>
  <c r="DJ332" i="1"/>
  <c r="DI332" i="1"/>
  <c r="DG332" i="1"/>
  <c r="DE332" i="1"/>
  <c r="DC332" i="1"/>
  <c r="DA332" i="1"/>
  <c r="CY332" i="1"/>
  <c r="CW332" i="1"/>
  <c r="CU332" i="1"/>
  <c r="CT332" i="1"/>
  <c r="CS332" i="1"/>
  <c r="CQ332" i="1"/>
  <c r="CP332" i="1"/>
  <c r="CO332" i="1"/>
  <c r="CM332" i="1"/>
  <c r="CK332" i="1"/>
  <c r="CI332" i="1"/>
  <c r="CG332" i="1"/>
  <c r="CF332" i="1"/>
  <c r="CE332" i="1"/>
  <c r="CD332" i="1"/>
  <c r="CC332" i="1"/>
  <c r="CA332" i="1"/>
  <c r="BY332" i="1"/>
  <c r="BW332" i="1"/>
  <c r="BV332" i="1"/>
  <c r="BU332" i="1"/>
  <c r="BS332" i="1"/>
  <c r="BQ332" i="1"/>
  <c r="BP332" i="1"/>
  <c r="BO332" i="1"/>
  <c r="BM332" i="1"/>
  <c r="BK332" i="1"/>
  <c r="BJ332" i="1"/>
  <c r="BI332" i="1"/>
  <c r="BG332" i="1"/>
  <c r="BF332" i="1"/>
  <c r="BE332" i="1"/>
  <c r="BC332" i="1"/>
  <c r="BA332" i="1"/>
  <c r="AY332" i="1"/>
  <c r="AX332" i="1"/>
  <c r="AW332" i="1"/>
  <c r="AU332" i="1"/>
  <c r="AT332" i="1"/>
  <c r="AS332" i="1"/>
  <c r="AQ332" i="1"/>
  <c r="AP332" i="1"/>
  <c r="AO332" i="1"/>
  <c r="AM332" i="1"/>
  <c r="AK332" i="1"/>
  <c r="AJ332" i="1"/>
  <c r="AI332" i="1"/>
  <c r="AH332" i="1"/>
  <c r="AG332" i="1"/>
  <c r="AE332" i="1"/>
  <c r="AC332" i="1"/>
  <c r="AA332" i="1"/>
  <c r="Z332" i="1"/>
  <c r="Y332" i="1"/>
  <c r="W332" i="1"/>
  <c r="V332" i="1"/>
  <c r="U332" i="1"/>
  <c r="S332" i="1"/>
  <c r="R332" i="1"/>
  <c r="Q332" i="1"/>
  <c r="O332" i="1"/>
  <c r="M332" i="1"/>
  <c r="DK331" i="1"/>
  <c r="DQ331" i="1" s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D331" i="1"/>
  <c r="AB331" i="1"/>
  <c r="Z331" i="1"/>
  <c r="X331" i="1"/>
  <c r="V331" i="1"/>
  <c r="T331" i="1"/>
  <c r="R331" i="1"/>
  <c r="P331" i="1"/>
  <c r="N331" i="1"/>
  <c r="DN330" i="1"/>
  <c r="DK330" i="1"/>
  <c r="DQ330" i="1" s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L330" i="1" s="1"/>
  <c r="DK329" i="1"/>
  <c r="DQ329" i="1" s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K328" i="1"/>
  <c r="DQ328" i="1" s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K327" i="1"/>
  <c r="DQ327" i="1" s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N326" i="1"/>
  <c r="DK326" i="1"/>
  <c r="DQ326" i="1" s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L326" i="1" s="1"/>
  <c r="DK325" i="1"/>
  <c r="DQ325" i="1" s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L325" i="1" s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M324" i="1"/>
  <c r="AN324" i="1" s="1"/>
  <c r="AL324" i="1"/>
  <c r="AJ324" i="1"/>
  <c r="AH324" i="1"/>
  <c r="AF324" i="1"/>
  <c r="AD324" i="1"/>
  <c r="AB324" i="1"/>
  <c r="Z324" i="1"/>
  <c r="X324" i="1"/>
  <c r="V324" i="1"/>
  <c r="T324" i="1"/>
  <c r="R324" i="1"/>
  <c r="O324" i="1"/>
  <c r="DK324" i="1" s="1"/>
  <c r="N324" i="1"/>
  <c r="DK323" i="1"/>
  <c r="DQ323" i="1" s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K322" i="1"/>
  <c r="DN322" i="1" s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N321" i="1" s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N320" i="1" s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K319" i="1"/>
  <c r="DN319" i="1" s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N318" i="1" s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K317" i="1"/>
  <c r="DN317" i="1" s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K316" i="1"/>
  <c r="DN316" i="1" s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K315" i="1"/>
  <c r="DN315" i="1" s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O315" i="1"/>
  <c r="N315" i="1"/>
  <c r="DL315" i="1" s="1"/>
  <c r="DK314" i="1"/>
  <c r="DQ314" i="1" s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N314" i="1"/>
  <c r="DK313" i="1"/>
  <c r="DQ313" i="1" s="1"/>
  <c r="DJ313" i="1"/>
  <c r="DH313" i="1"/>
  <c r="DF313" i="1"/>
  <c r="DF312" i="1" s="1"/>
  <c r="DD313" i="1"/>
  <c r="DB313" i="1"/>
  <c r="CZ313" i="1"/>
  <c r="CX313" i="1"/>
  <c r="CX312" i="1" s="1"/>
  <c r="CV313" i="1"/>
  <c r="CT313" i="1"/>
  <c r="CR313" i="1"/>
  <c r="CP313" i="1"/>
  <c r="CP312" i="1" s="1"/>
  <c r="CN313" i="1"/>
  <c r="CL313" i="1"/>
  <c r="CJ313" i="1"/>
  <c r="CH313" i="1"/>
  <c r="CH312" i="1" s="1"/>
  <c r="CF313" i="1"/>
  <c r="CD313" i="1"/>
  <c r="CB313" i="1"/>
  <c r="BZ313" i="1"/>
  <c r="BZ312" i="1" s="1"/>
  <c r="BX313" i="1"/>
  <c r="BV313" i="1"/>
  <c r="BT313" i="1"/>
  <c r="BR313" i="1"/>
  <c r="BR312" i="1" s="1"/>
  <c r="BP313" i="1"/>
  <c r="BN313" i="1"/>
  <c r="BL313" i="1"/>
  <c r="BJ313" i="1"/>
  <c r="BJ312" i="1" s="1"/>
  <c r="BH313" i="1"/>
  <c r="BF313" i="1"/>
  <c r="BD313" i="1"/>
  <c r="BB313" i="1"/>
  <c r="BB312" i="1" s="1"/>
  <c r="AZ313" i="1"/>
  <c r="AX313" i="1"/>
  <c r="AV313" i="1"/>
  <c r="AT313" i="1"/>
  <c r="AT312" i="1" s="1"/>
  <c r="AR313" i="1"/>
  <c r="AP313" i="1"/>
  <c r="AN313" i="1"/>
  <c r="AL313" i="1"/>
  <c r="AL312" i="1" s="1"/>
  <c r="AJ313" i="1"/>
  <c r="AH313" i="1"/>
  <c r="AF313" i="1"/>
  <c r="AD313" i="1"/>
  <c r="AD312" i="1" s="1"/>
  <c r="AB313" i="1"/>
  <c r="Z313" i="1"/>
  <c r="X313" i="1"/>
  <c r="V313" i="1"/>
  <c r="V312" i="1" s="1"/>
  <c r="T313" i="1"/>
  <c r="R313" i="1"/>
  <c r="P313" i="1"/>
  <c r="N313" i="1"/>
  <c r="DM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O311" i="1"/>
  <c r="DN311" i="1"/>
  <c r="DK311" i="1"/>
  <c r="DQ311" i="1" s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N311" i="1"/>
  <c r="DK310" i="1"/>
  <c r="DQ310" i="1" s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O309" i="1"/>
  <c r="DK309" i="1"/>
  <c r="DQ309" i="1" s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N308" i="1"/>
  <c r="DK308" i="1"/>
  <c r="DQ308" i="1" s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L308" i="1" s="1"/>
  <c r="DN307" i="1"/>
  <c r="DK307" i="1"/>
  <c r="DQ307" i="1" s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K306" i="1"/>
  <c r="DQ306" i="1" s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O305" i="1"/>
  <c r="DK305" i="1"/>
  <c r="DQ305" i="1" s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K304" i="1"/>
  <c r="DQ304" i="1" s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O303" i="1"/>
  <c r="DN303" i="1"/>
  <c r="DK303" i="1"/>
  <c r="DQ303" i="1" s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Q302" i="1" s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Q301" i="1" s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P301" i="1"/>
  <c r="N301" i="1"/>
  <c r="DK300" i="1"/>
  <c r="DQ300" i="1" s="1"/>
  <c r="DJ300" i="1"/>
  <c r="DH300" i="1"/>
  <c r="DF300" i="1"/>
  <c r="DD300" i="1"/>
  <c r="DD296" i="1" s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F296" i="1" s="1"/>
  <c r="CD300" i="1"/>
  <c r="CB300" i="1"/>
  <c r="BZ300" i="1"/>
  <c r="BX300" i="1"/>
  <c r="BX296" i="1" s="1"/>
  <c r="BV300" i="1"/>
  <c r="BT300" i="1"/>
  <c r="BR300" i="1"/>
  <c r="BP300" i="1"/>
  <c r="BN300" i="1"/>
  <c r="BL300" i="1"/>
  <c r="BJ300" i="1"/>
  <c r="BH300" i="1"/>
  <c r="BH296" i="1" s="1"/>
  <c r="BF300" i="1"/>
  <c r="BD300" i="1"/>
  <c r="BB300" i="1"/>
  <c r="AZ300" i="1"/>
  <c r="AX300" i="1"/>
  <c r="AV300" i="1"/>
  <c r="AT300" i="1"/>
  <c r="AR300" i="1"/>
  <c r="AR296" i="1" s="1"/>
  <c r="AP300" i="1"/>
  <c r="AN300" i="1"/>
  <c r="AL300" i="1"/>
  <c r="AJ300" i="1"/>
  <c r="AH300" i="1"/>
  <c r="AF300" i="1"/>
  <c r="AD300" i="1"/>
  <c r="AB300" i="1"/>
  <c r="AB296" i="1" s="1"/>
  <c r="Z300" i="1"/>
  <c r="X300" i="1"/>
  <c r="V300" i="1"/>
  <c r="T300" i="1"/>
  <c r="T296" i="1" s="1"/>
  <c r="R300" i="1"/>
  <c r="P300" i="1"/>
  <c r="N300" i="1"/>
  <c r="DO299" i="1"/>
  <c r="DK299" i="1"/>
  <c r="DQ299" i="1" s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Q298" i="1" s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N297" i="1"/>
  <c r="DK297" i="1"/>
  <c r="DQ297" i="1" s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M296" i="1"/>
  <c r="DI296" i="1"/>
  <c r="DG296" i="1"/>
  <c r="DE296" i="1"/>
  <c r="DC296" i="1"/>
  <c r="DA296" i="1"/>
  <c r="CY296" i="1"/>
  <c r="CW296" i="1"/>
  <c r="CU296" i="1"/>
  <c r="CS296" i="1"/>
  <c r="CQ296" i="1"/>
  <c r="CO296" i="1"/>
  <c r="CN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Z296" i="1"/>
  <c r="AY296" i="1"/>
  <c r="AW296" i="1"/>
  <c r="AU296" i="1"/>
  <c r="AS296" i="1"/>
  <c r="AQ296" i="1"/>
  <c r="AO296" i="1"/>
  <c r="AM296" i="1"/>
  <c r="AK296" i="1"/>
  <c r="AI296" i="1"/>
  <c r="AG296" i="1"/>
  <c r="AE296" i="1"/>
  <c r="AC296" i="1"/>
  <c r="AA296" i="1"/>
  <c r="Y296" i="1"/>
  <c r="W296" i="1"/>
  <c r="U296" i="1"/>
  <c r="S296" i="1"/>
  <c r="Q296" i="1"/>
  <c r="O296" i="1"/>
  <c r="M296" i="1"/>
  <c r="DK295" i="1"/>
  <c r="DQ295" i="1" s="1"/>
  <c r="DJ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DO294" i="1"/>
  <c r="DK294" i="1"/>
  <c r="DQ294" i="1" s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Q293" i="1" s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O292" i="1"/>
  <c r="DK292" i="1"/>
  <c r="DQ292" i="1" s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K291" i="1"/>
  <c r="DQ291" i="1" s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O290" i="1"/>
  <c r="DK290" i="1"/>
  <c r="DQ290" i="1" s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Q289" i="1" s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O288" i="1"/>
  <c r="DK288" i="1"/>
  <c r="DQ288" i="1" s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K287" i="1"/>
  <c r="DQ287" i="1" s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K286" i="1"/>
  <c r="DQ286" i="1" s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K285" i="1"/>
  <c r="DQ285" i="1" s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O284" i="1"/>
  <c r="DK284" i="1"/>
  <c r="DQ284" i="1" s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K283" i="1"/>
  <c r="DQ283" i="1" s="1"/>
  <c r="DJ283" i="1"/>
  <c r="DJ282" i="1" s="1"/>
  <c r="DH283" i="1"/>
  <c r="DH282" i="1" s="1"/>
  <c r="DF283" i="1"/>
  <c r="DD283" i="1"/>
  <c r="DB283" i="1"/>
  <c r="DB282" i="1" s="1"/>
  <c r="CZ283" i="1"/>
  <c r="CZ282" i="1" s="1"/>
  <c r="CX283" i="1"/>
  <c r="CV283" i="1"/>
  <c r="CV282" i="1" s="1"/>
  <c r="CT283" i="1"/>
  <c r="CT282" i="1" s="1"/>
  <c r="CR283" i="1"/>
  <c r="CR282" i="1" s="1"/>
  <c r="CP283" i="1"/>
  <c r="CN283" i="1"/>
  <c r="CL283" i="1"/>
  <c r="CL282" i="1" s="1"/>
  <c r="CJ283" i="1"/>
  <c r="CJ282" i="1" s="1"/>
  <c r="CH283" i="1"/>
  <c r="CF283" i="1"/>
  <c r="CF282" i="1" s="1"/>
  <c r="CD283" i="1"/>
  <c r="CD282" i="1" s="1"/>
  <c r="CB283" i="1"/>
  <c r="CB282" i="1" s="1"/>
  <c r="BZ283" i="1"/>
  <c r="BX283" i="1"/>
  <c r="BV283" i="1"/>
  <c r="BV282" i="1" s="1"/>
  <c r="BT283" i="1"/>
  <c r="BT282" i="1" s="1"/>
  <c r="BR283" i="1"/>
  <c r="BP283" i="1"/>
  <c r="BP282" i="1" s="1"/>
  <c r="BN283" i="1"/>
  <c r="BN282" i="1" s="1"/>
  <c r="BL283" i="1"/>
  <c r="BL282" i="1" s="1"/>
  <c r="BJ283" i="1"/>
  <c r="BH283" i="1"/>
  <c r="BF283" i="1"/>
  <c r="BF282" i="1" s="1"/>
  <c r="BD283" i="1"/>
  <c r="BD282" i="1" s="1"/>
  <c r="BB283" i="1"/>
  <c r="AZ283" i="1"/>
  <c r="AZ282" i="1" s="1"/>
  <c r="AX283" i="1"/>
  <c r="AX282" i="1" s="1"/>
  <c r="AV283" i="1"/>
  <c r="AV282" i="1" s="1"/>
  <c r="AT283" i="1"/>
  <c r="AR283" i="1"/>
  <c r="AP283" i="1"/>
  <c r="AP282" i="1" s="1"/>
  <c r="AN283" i="1"/>
  <c r="AN282" i="1" s="1"/>
  <c r="AL283" i="1"/>
  <c r="AJ283" i="1"/>
  <c r="AJ282" i="1" s="1"/>
  <c r="AH283" i="1"/>
  <c r="AH282" i="1" s="1"/>
  <c r="AF283" i="1"/>
  <c r="AF282" i="1" s="1"/>
  <c r="AD283" i="1"/>
  <c r="AB283" i="1"/>
  <c r="Z283" i="1"/>
  <c r="Z282" i="1" s="1"/>
  <c r="X283" i="1"/>
  <c r="X282" i="1" s="1"/>
  <c r="V283" i="1"/>
  <c r="T283" i="1"/>
  <c r="T282" i="1" s="1"/>
  <c r="R283" i="1"/>
  <c r="R282" i="1" s="1"/>
  <c r="P283" i="1"/>
  <c r="P282" i="1" s="1"/>
  <c r="N283" i="1"/>
  <c r="DM282" i="1"/>
  <c r="DI282" i="1"/>
  <c r="DG282" i="1"/>
  <c r="DE282" i="1"/>
  <c r="DD282" i="1"/>
  <c r="DC282" i="1"/>
  <c r="DA282" i="1"/>
  <c r="CY282" i="1"/>
  <c r="CW282" i="1"/>
  <c r="CU282" i="1"/>
  <c r="CS282" i="1"/>
  <c r="CQ282" i="1"/>
  <c r="CO282" i="1"/>
  <c r="CN282" i="1"/>
  <c r="CM282" i="1"/>
  <c r="CK282" i="1"/>
  <c r="CI282" i="1"/>
  <c r="CG282" i="1"/>
  <c r="CE282" i="1"/>
  <c r="CC282" i="1"/>
  <c r="CA282" i="1"/>
  <c r="BY282" i="1"/>
  <c r="BX282" i="1"/>
  <c r="BW282" i="1"/>
  <c r="BU282" i="1"/>
  <c r="BS282" i="1"/>
  <c r="BQ282" i="1"/>
  <c r="BO282" i="1"/>
  <c r="BM282" i="1"/>
  <c r="BK282" i="1"/>
  <c r="BI282" i="1"/>
  <c r="BH282" i="1"/>
  <c r="BG282" i="1"/>
  <c r="BE282" i="1"/>
  <c r="BC282" i="1"/>
  <c r="BA282" i="1"/>
  <c r="AY282" i="1"/>
  <c r="AW282" i="1"/>
  <c r="AU282" i="1"/>
  <c r="AS282" i="1"/>
  <c r="AR282" i="1"/>
  <c r="AQ282" i="1"/>
  <c r="AO282" i="1"/>
  <c r="AM282" i="1"/>
  <c r="AK282" i="1"/>
  <c r="AI282" i="1"/>
  <c r="AG282" i="1"/>
  <c r="AE282" i="1"/>
  <c r="AC282" i="1"/>
  <c r="AB282" i="1"/>
  <c r="AA282" i="1"/>
  <c r="Y282" i="1"/>
  <c r="W282" i="1"/>
  <c r="U282" i="1"/>
  <c r="S282" i="1"/>
  <c r="Q282" i="1"/>
  <c r="O282" i="1"/>
  <c r="M282" i="1"/>
  <c r="DK281" i="1"/>
  <c r="DN281" i="1" s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DL281" i="1" s="1"/>
  <c r="DK280" i="1"/>
  <c r="DN280" i="1" s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DK279" i="1"/>
  <c r="DN279" i="1" s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K278" i="1"/>
  <c r="DN278" i="1" s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O277" i="1"/>
  <c r="DK277" i="1"/>
  <c r="DN277" i="1" s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M276" i="1"/>
  <c r="DI276" i="1"/>
  <c r="DG276" i="1"/>
  <c r="DE276" i="1"/>
  <c r="DD276" i="1"/>
  <c r="DC276" i="1"/>
  <c r="DA276" i="1"/>
  <c r="CY276" i="1"/>
  <c r="CW276" i="1"/>
  <c r="CU276" i="1"/>
  <c r="CS276" i="1"/>
  <c r="CQ276" i="1"/>
  <c r="CO276" i="1"/>
  <c r="CN276" i="1"/>
  <c r="CM276" i="1"/>
  <c r="CK276" i="1"/>
  <c r="CI276" i="1"/>
  <c r="CG276" i="1"/>
  <c r="CE276" i="1"/>
  <c r="CC276" i="1"/>
  <c r="CA276" i="1"/>
  <c r="BY276" i="1"/>
  <c r="BX276" i="1"/>
  <c r="BW276" i="1"/>
  <c r="BU276" i="1"/>
  <c r="BS276" i="1"/>
  <c r="BQ276" i="1"/>
  <c r="BO276" i="1"/>
  <c r="BM276" i="1"/>
  <c r="BK276" i="1"/>
  <c r="BI276" i="1"/>
  <c r="BH276" i="1"/>
  <c r="BG276" i="1"/>
  <c r="BE276" i="1"/>
  <c r="BC276" i="1"/>
  <c r="BA276" i="1"/>
  <c r="AY276" i="1"/>
  <c r="AW276" i="1"/>
  <c r="AU276" i="1"/>
  <c r="AS276" i="1"/>
  <c r="AR276" i="1"/>
  <c r="AQ276" i="1"/>
  <c r="AO276" i="1"/>
  <c r="AM276" i="1"/>
  <c r="AK276" i="1"/>
  <c r="AI276" i="1"/>
  <c r="AG276" i="1"/>
  <c r="AE276" i="1"/>
  <c r="AC276" i="1"/>
  <c r="AB276" i="1"/>
  <c r="AA276" i="1"/>
  <c r="Y276" i="1"/>
  <c r="W276" i="1"/>
  <c r="U276" i="1"/>
  <c r="S276" i="1"/>
  <c r="Q276" i="1"/>
  <c r="O276" i="1"/>
  <c r="M276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T275" i="1"/>
  <c r="R275" i="1"/>
  <c r="P275" i="1"/>
  <c r="M275" i="1"/>
  <c r="N275" i="1" s="1"/>
  <c r="DK274" i="1"/>
  <c r="DO274" i="1" s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N274" i="1"/>
  <c r="DO273" i="1"/>
  <c r="DK273" i="1"/>
  <c r="DQ273" i="1" s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L273" i="1" s="1"/>
  <c r="DK272" i="1"/>
  <c r="DQ272" i="1" s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K271" i="1"/>
  <c r="DQ271" i="1" s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K270" i="1"/>
  <c r="DQ270" i="1" s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K269" i="1"/>
  <c r="DQ269" i="1" s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K268" i="1"/>
  <c r="DQ268" i="1" s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N268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O267" i="1"/>
  <c r="P267" i="1" s="1"/>
  <c r="N267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O266" i="1"/>
  <c r="P266" i="1" s="1"/>
  <c r="N266" i="1"/>
  <c r="M266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M265" i="1"/>
  <c r="DK265" i="1" s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K264" i="1"/>
  <c r="AL264" i="1" s="1"/>
  <c r="AJ264" i="1"/>
  <c r="AH264" i="1"/>
  <c r="AF264" i="1"/>
  <c r="AD264" i="1"/>
  <c r="AB264" i="1"/>
  <c r="Z264" i="1"/>
  <c r="X264" i="1"/>
  <c r="V264" i="1"/>
  <c r="T264" i="1"/>
  <c r="R264" i="1"/>
  <c r="P264" i="1"/>
  <c r="M264" i="1"/>
  <c r="N264" i="1" s="1"/>
  <c r="DL264" i="1" s="1"/>
  <c r="DO263" i="1"/>
  <c r="DK263" i="1"/>
  <c r="DQ263" i="1" s="1"/>
  <c r="DJ263" i="1"/>
  <c r="DJ261" i="1" s="1"/>
  <c r="DH263" i="1"/>
  <c r="DF263" i="1"/>
  <c r="DD263" i="1"/>
  <c r="DB263" i="1"/>
  <c r="DB261" i="1" s="1"/>
  <c r="CZ263" i="1"/>
  <c r="CX263" i="1"/>
  <c r="CV263" i="1"/>
  <c r="CT263" i="1"/>
  <c r="CT261" i="1" s="1"/>
  <c r="CR263" i="1"/>
  <c r="CP263" i="1"/>
  <c r="CN263" i="1"/>
  <c r="CL263" i="1"/>
  <c r="CJ263" i="1"/>
  <c r="CH263" i="1"/>
  <c r="CF263" i="1"/>
  <c r="CD263" i="1"/>
  <c r="CD261" i="1" s="1"/>
  <c r="CB263" i="1"/>
  <c r="BZ263" i="1"/>
  <c r="BX263" i="1"/>
  <c r="BV263" i="1"/>
  <c r="BT263" i="1"/>
  <c r="BR263" i="1"/>
  <c r="BP263" i="1"/>
  <c r="BN263" i="1"/>
  <c r="BN261" i="1" s="1"/>
  <c r="BL263" i="1"/>
  <c r="BJ263" i="1"/>
  <c r="BH263" i="1"/>
  <c r="BF263" i="1"/>
  <c r="BD263" i="1"/>
  <c r="BB263" i="1"/>
  <c r="AZ263" i="1"/>
  <c r="AX263" i="1"/>
  <c r="AX261" i="1" s="1"/>
  <c r="AV263" i="1"/>
  <c r="AT263" i="1"/>
  <c r="AR263" i="1"/>
  <c r="AP263" i="1"/>
  <c r="AP261" i="1" s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P263" i="1"/>
  <c r="N263" i="1"/>
  <c r="DK262" i="1"/>
  <c r="DQ262" i="1" s="1"/>
  <c r="DJ262" i="1"/>
  <c r="DH262" i="1"/>
  <c r="DF262" i="1"/>
  <c r="DD262" i="1"/>
  <c r="DB262" i="1"/>
  <c r="CZ262" i="1"/>
  <c r="CX262" i="1"/>
  <c r="CX261" i="1" s="1"/>
  <c r="CV262" i="1"/>
  <c r="CT262" i="1"/>
  <c r="CR262" i="1"/>
  <c r="CP262" i="1"/>
  <c r="CP261" i="1" s="1"/>
  <c r="CN262" i="1"/>
  <c r="CL262" i="1"/>
  <c r="CL261" i="1" s="1"/>
  <c r="CJ262" i="1"/>
  <c r="CH262" i="1"/>
  <c r="CH261" i="1" s="1"/>
  <c r="CF262" i="1"/>
  <c r="CD262" i="1"/>
  <c r="CB262" i="1"/>
  <c r="BZ262" i="1"/>
  <c r="BZ261" i="1" s="1"/>
  <c r="BX262" i="1"/>
  <c r="BV262" i="1"/>
  <c r="BT262" i="1"/>
  <c r="BR262" i="1"/>
  <c r="BR261" i="1" s="1"/>
  <c r="BP262" i="1"/>
  <c r="BN262" i="1"/>
  <c r="BL262" i="1"/>
  <c r="BJ262" i="1"/>
  <c r="BJ261" i="1" s="1"/>
  <c r="BH262" i="1"/>
  <c r="BF262" i="1"/>
  <c r="BD262" i="1"/>
  <c r="BB262" i="1"/>
  <c r="BB261" i="1" s="1"/>
  <c r="AZ262" i="1"/>
  <c r="AX262" i="1"/>
  <c r="AV262" i="1"/>
  <c r="AT262" i="1"/>
  <c r="AT261" i="1" s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V261" i="1" s="1"/>
  <c r="T262" i="1"/>
  <c r="R262" i="1"/>
  <c r="P262" i="1"/>
  <c r="N262" i="1"/>
  <c r="DM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V261" i="1"/>
  <c r="BU261" i="1"/>
  <c r="BS261" i="1"/>
  <c r="BQ261" i="1"/>
  <c r="BO261" i="1"/>
  <c r="BM261" i="1"/>
  <c r="BK261" i="1"/>
  <c r="BI261" i="1"/>
  <c r="BG261" i="1"/>
  <c r="BF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D261" i="1"/>
  <c r="AC261" i="1"/>
  <c r="AA261" i="1"/>
  <c r="Y261" i="1"/>
  <c r="W261" i="1"/>
  <c r="U261" i="1"/>
  <c r="S261" i="1"/>
  <c r="Q261" i="1"/>
  <c r="M261" i="1"/>
  <c r="DK260" i="1"/>
  <c r="DQ260" i="1" s="1"/>
  <c r="DQ259" i="1" s="1"/>
  <c r="DJ260" i="1"/>
  <c r="DJ259" i="1" s="1"/>
  <c r="DH260" i="1"/>
  <c r="DH259" i="1" s="1"/>
  <c r="DF260" i="1"/>
  <c r="DD260" i="1"/>
  <c r="DD259" i="1" s="1"/>
  <c r="DB260" i="1"/>
  <c r="DB259" i="1" s="1"/>
  <c r="CZ260" i="1"/>
  <c r="CZ259" i="1" s="1"/>
  <c r="CX260" i="1"/>
  <c r="CX259" i="1" s="1"/>
  <c r="CV260" i="1"/>
  <c r="CT260" i="1"/>
  <c r="CT259" i="1" s="1"/>
  <c r="CR260" i="1"/>
  <c r="CR259" i="1" s="1"/>
  <c r="CP260" i="1"/>
  <c r="CN260" i="1"/>
  <c r="CL260" i="1"/>
  <c r="CL259" i="1" s="1"/>
  <c r="CJ260" i="1"/>
  <c r="CJ259" i="1" s="1"/>
  <c r="CH260" i="1"/>
  <c r="CH259" i="1" s="1"/>
  <c r="CF260" i="1"/>
  <c r="CD260" i="1"/>
  <c r="CD259" i="1" s="1"/>
  <c r="CB260" i="1"/>
  <c r="CB259" i="1" s="1"/>
  <c r="BZ260" i="1"/>
  <c r="BX260" i="1"/>
  <c r="BV260" i="1"/>
  <c r="BV259" i="1" s="1"/>
  <c r="BT260" i="1"/>
  <c r="BT259" i="1" s="1"/>
  <c r="BR260" i="1"/>
  <c r="BR259" i="1" s="1"/>
  <c r="BP260" i="1"/>
  <c r="BP259" i="1" s="1"/>
  <c r="BN260" i="1"/>
  <c r="BN259" i="1" s="1"/>
  <c r="BL260" i="1"/>
  <c r="BL259" i="1" s="1"/>
  <c r="BJ260" i="1"/>
  <c r="BH260" i="1"/>
  <c r="BF260" i="1"/>
  <c r="BF259" i="1" s="1"/>
  <c r="BD260" i="1"/>
  <c r="BD259" i="1" s="1"/>
  <c r="BB260" i="1"/>
  <c r="BB259" i="1" s="1"/>
  <c r="AZ260" i="1"/>
  <c r="AZ259" i="1" s="1"/>
  <c r="AX260" i="1"/>
  <c r="AX259" i="1" s="1"/>
  <c r="AV260" i="1"/>
  <c r="AV259" i="1" s="1"/>
  <c r="AT260" i="1"/>
  <c r="AR260" i="1"/>
  <c r="AP260" i="1"/>
  <c r="AP259" i="1" s="1"/>
  <c r="AN260" i="1"/>
  <c r="AN259" i="1" s="1"/>
  <c r="AL260" i="1"/>
  <c r="AL259" i="1" s="1"/>
  <c r="AJ260" i="1"/>
  <c r="AH260" i="1"/>
  <c r="AH259" i="1" s="1"/>
  <c r="AF260" i="1"/>
  <c r="AF259" i="1" s="1"/>
  <c r="AD260" i="1"/>
  <c r="AB260" i="1"/>
  <c r="Z260" i="1"/>
  <c r="Z259" i="1" s="1"/>
  <c r="X260" i="1"/>
  <c r="X259" i="1" s="1"/>
  <c r="V260" i="1"/>
  <c r="V259" i="1" s="1"/>
  <c r="T260" i="1"/>
  <c r="R260" i="1"/>
  <c r="R259" i="1" s="1"/>
  <c r="P260" i="1"/>
  <c r="P259" i="1" s="1"/>
  <c r="N260" i="1"/>
  <c r="DM259" i="1"/>
  <c r="DK259" i="1"/>
  <c r="DI259" i="1"/>
  <c r="DG259" i="1"/>
  <c r="DF259" i="1"/>
  <c r="DE259" i="1"/>
  <c r="DC259" i="1"/>
  <c r="DA259" i="1"/>
  <c r="CY259" i="1"/>
  <c r="CW259" i="1"/>
  <c r="CV259" i="1"/>
  <c r="CU259" i="1"/>
  <c r="CS259" i="1"/>
  <c r="CQ259" i="1"/>
  <c r="CP259" i="1"/>
  <c r="CO259" i="1"/>
  <c r="CN259" i="1"/>
  <c r="CM259" i="1"/>
  <c r="CK259" i="1"/>
  <c r="CI259" i="1"/>
  <c r="CG259" i="1"/>
  <c r="CF259" i="1"/>
  <c r="CE259" i="1"/>
  <c r="CC259" i="1"/>
  <c r="CA259" i="1"/>
  <c r="BZ259" i="1"/>
  <c r="BY259" i="1"/>
  <c r="BX259" i="1"/>
  <c r="BW259" i="1"/>
  <c r="BU259" i="1"/>
  <c r="BS259" i="1"/>
  <c r="BQ259" i="1"/>
  <c r="BO259" i="1"/>
  <c r="BM259" i="1"/>
  <c r="BK259" i="1"/>
  <c r="BJ259" i="1"/>
  <c r="BI259" i="1"/>
  <c r="BH259" i="1"/>
  <c r="BG259" i="1"/>
  <c r="BE259" i="1"/>
  <c r="BC259" i="1"/>
  <c r="BA259" i="1"/>
  <c r="AY259" i="1"/>
  <c r="AW259" i="1"/>
  <c r="AU259" i="1"/>
  <c r="AT259" i="1"/>
  <c r="AS259" i="1"/>
  <c r="AR259" i="1"/>
  <c r="AQ259" i="1"/>
  <c r="AO259" i="1"/>
  <c r="AM259" i="1"/>
  <c r="AK259" i="1"/>
  <c r="AJ259" i="1"/>
  <c r="AI259" i="1"/>
  <c r="AG259" i="1"/>
  <c r="AE259" i="1"/>
  <c r="AD259" i="1"/>
  <c r="AC259" i="1"/>
  <c r="AB259" i="1"/>
  <c r="AA259" i="1"/>
  <c r="Y259" i="1"/>
  <c r="W259" i="1"/>
  <c r="U259" i="1"/>
  <c r="T259" i="1"/>
  <c r="S259" i="1"/>
  <c r="Q259" i="1"/>
  <c r="O259" i="1"/>
  <c r="N259" i="1"/>
  <c r="M259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O258" i="1"/>
  <c r="DK258" i="1" s="1"/>
  <c r="N258" i="1"/>
  <c r="DK257" i="1"/>
  <c r="DQ257" i="1" s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O257" i="1"/>
  <c r="N257" i="1"/>
  <c r="DK256" i="1"/>
  <c r="DQ256" i="1" s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N256" i="1"/>
  <c r="DK255" i="1"/>
  <c r="DQ255" i="1" s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K254" i="1"/>
  <c r="DQ254" i="1" s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O253" i="1"/>
  <c r="P253" i="1" s="1"/>
  <c r="N253" i="1"/>
  <c r="DK252" i="1"/>
  <c r="DQ252" i="1" s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N252" i="1"/>
  <c r="DK251" i="1"/>
  <c r="DQ251" i="1" s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C250" i="1"/>
  <c r="AB250" i="1"/>
  <c r="Z250" i="1"/>
  <c r="X250" i="1"/>
  <c r="V250" i="1"/>
  <c r="T250" i="1"/>
  <c r="R250" i="1"/>
  <c r="O250" i="1"/>
  <c r="N250" i="1"/>
  <c r="DK249" i="1"/>
  <c r="DQ249" i="1" s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N249" i="1"/>
  <c r="DK248" i="1"/>
  <c r="DJ248" i="1"/>
  <c r="DH248" i="1"/>
  <c r="DF248" i="1"/>
  <c r="DD248" i="1"/>
  <c r="DD246" i="1" s="1"/>
  <c r="DB248" i="1"/>
  <c r="CZ248" i="1"/>
  <c r="CX248" i="1"/>
  <c r="CV248" i="1"/>
  <c r="CV246" i="1" s="1"/>
  <c r="CT248" i="1"/>
  <c r="CR248" i="1"/>
  <c r="CP248" i="1"/>
  <c r="CN248" i="1"/>
  <c r="CN246" i="1" s="1"/>
  <c r="CL248" i="1"/>
  <c r="CJ248" i="1"/>
  <c r="CH248" i="1"/>
  <c r="CF248" i="1"/>
  <c r="CD248" i="1"/>
  <c r="CB248" i="1"/>
  <c r="BZ248" i="1"/>
  <c r="BX248" i="1"/>
  <c r="BX246" i="1" s="1"/>
  <c r="BV248" i="1"/>
  <c r="BT248" i="1"/>
  <c r="BR248" i="1"/>
  <c r="BP248" i="1"/>
  <c r="BN248" i="1"/>
  <c r="BL248" i="1"/>
  <c r="BJ248" i="1"/>
  <c r="BH248" i="1"/>
  <c r="BH246" i="1" s="1"/>
  <c r="BF248" i="1"/>
  <c r="BD248" i="1"/>
  <c r="BB248" i="1"/>
  <c r="AZ248" i="1"/>
  <c r="AX248" i="1"/>
  <c r="AV248" i="1"/>
  <c r="AT248" i="1"/>
  <c r="AR248" i="1"/>
  <c r="AR246" i="1" s="1"/>
  <c r="AP248" i="1"/>
  <c r="AN248" i="1"/>
  <c r="AL248" i="1"/>
  <c r="AJ248" i="1"/>
  <c r="AJ246" i="1" s="1"/>
  <c r="AH248" i="1"/>
  <c r="AF248" i="1"/>
  <c r="AD248" i="1"/>
  <c r="AB248" i="1"/>
  <c r="AB246" i="1" s="1"/>
  <c r="Z248" i="1"/>
  <c r="X248" i="1"/>
  <c r="V248" i="1"/>
  <c r="T248" i="1"/>
  <c r="R248" i="1"/>
  <c r="P248" i="1"/>
  <c r="N248" i="1"/>
  <c r="DO247" i="1"/>
  <c r="DK247" i="1"/>
  <c r="DQ247" i="1" s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F246" i="1" s="1"/>
  <c r="CD247" i="1"/>
  <c r="CB247" i="1"/>
  <c r="BZ247" i="1"/>
  <c r="BX247" i="1"/>
  <c r="BV247" i="1"/>
  <c r="BT247" i="1"/>
  <c r="BR247" i="1"/>
  <c r="BP247" i="1"/>
  <c r="BP246" i="1" s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V246" i="1" s="1"/>
  <c r="T247" i="1"/>
  <c r="T246" i="1" s="1"/>
  <c r="R247" i="1"/>
  <c r="P247" i="1"/>
  <c r="N247" i="1"/>
  <c r="DL247" i="1" s="1"/>
  <c r="DM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Z246" i="1"/>
  <c r="AY246" i="1"/>
  <c r="AW246" i="1"/>
  <c r="AU246" i="1"/>
  <c r="AS246" i="1"/>
  <c r="AQ246" i="1"/>
  <c r="AO246" i="1"/>
  <c r="AM246" i="1"/>
  <c r="AK246" i="1"/>
  <c r="AI246" i="1"/>
  <c r="AG246" i="1"/>
  <c r="AE246" i="1"/>
  <c r="AA246" i="1"/>
  <c r="Y246" i="1"/>
  <c r="X246" i="1"/>
  <c r="W246" i="1"/>
  <c r="U246" i="1"/>
  <c r="S246" i="1"/>
  <c r="Q246" i="1"/>
  <c r="M246" i="1"/>
  <c r="DK245" i="1"/>
  <c r="DQ245" i="1" s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DK244" i="1"/>
  <c r="DN244" i="1" s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J241" i="1" s="1"/>
  <c r="AH244" i="1"/>
  <c r="AF244" i="1"/>
  <c r="AD244" i="1"/>
  <c r="AB244" i="1"/>
  <c r="Z244" i="1"/>
  <c r="X244" i="1"/>
  <c r="V244" i="1"/>
  <c r="T244" i="1"/>
  <c r="R244" i="1"/>
  <c r="P244" i="1"/>
  <c r="N244" i="1"/>
  <c r="DO243" i="1"/>
  <c r="DK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K242" i="1"/>
  <c r="DN242" i="1" s="1"/>
  <c r="DJ242" i="1"/>
  <c r="DJ241" i="1" s="1"/>
  <c r="DH242" i="1"/>
  <c r="DF242" i="1"/>
  <c r="DF241" i="1" s="1"/>
  <c r="DD242" i="1"/>
  <c r="DB242" i="1"/>
  <c r="DB241" i="1" s="1"/>
  <c r="CZ242" i="1"/>
  <c r="CX242" i="1"/>
  <c r="CV242" i="1"/>
  <c r="CV241" i="1" s="1"/>
  <c r="CT242" i="1"/>
  <c r="CT241" i="1" s="1"/>
  <c r="CR242" i="1"/>
  <c r="CP242" i="1"/>
  <c r="CP241" i="1" s="1"/>
  <c r="CN242" i="1"/>
  <c r="CN241" i="1" s="1"/>
  <c r="CL242" i="1"/>
  <c r="CL241" i="1" s="1"/>
  <c r="CJ242" i="1"/>
  <c r="CH242" i="1"/>
  <c r="CH241" i="1" s="1"/>
  <c r="CF242" i="1"/>
  <c r="CD242" i="1"/>
  <c r="CD241" i="1" s="1"/>
  <c r="CB242" i="1"/>
  <c r="BZ242" i="1"/>
  <c r="BZ241" i="1" s="1"/>
  <c r="BX242" i="1"/>
  <c r="BV242" i="1"/>
  <c r="BV241" i="1" s="1"/>
  <c r="BT242" i="1"/>
  <c r="BR242" i="1"/>
  <c r="BR241" i="1" s="1"/>
  <c r="BP242" i="1"/>
  <c r="BN242" i="1"/>
  <c r="BN241" i="1" s="1"/>
  <c r="BL242" i="1"/>
  <c r="BJ242" i="1"/>
  <c r="BJ241" i="1" s="1"/>
  <c r="BH242" i="1"/>
  <c r="BF242" i="1"/>
  <c r="BF241" i="1" s="1"/>
  <c r="BD242" i="1"/>
  <c r="BB242" i="1"/>
  <c r="BB241" i="1" s="1"/>
  <c r="AZ242" i="1"/>
  <c r="AX242" i="1"/>
  <c r="AX241" i="1" s="1"/>
  <c r="AV242" i="1"/>
  <c r="AT242" i="1"/>
  <c r="AT241" i="1" s="1"/>
  <c r="AR242" i="1"/>
  <c r="AP242" i="1"/>
  <c r="AP241" i="1" s="1"/>
  <c r="AN242" i="1"/>
  <c r="AL242" i="1"/>
  <c r="AL241" i="1" s="1"/>
  <c r="AJ242" i="1"/>
  <c r="AH242" i="1"/>
  <c r="AH241" i="1" s="1"/>
  <c r="AF242" i="1"/>
  <c r="AD242" i="1"/>
  <c r="AD241" i="1" s="1"/>
  <c r="AB242" i="1"/>
  <c r="AB241" i="1" s="1"/>
  <c r="Z242" i="1"/>
  <c r="Z241" i="1" s="1"/>
  <c r="X242" i="1"/>
  <c r="V242" i="1"/>
  <c r="T242" i="1"/>
  <c r="R242" i="1"/>
  <c r="R241" i="1" s="1"/>
  <c r="P242" i="1"/>
  <c r="N242" i="1"/>
  <c r="N241" i="1" s="1"/>
  <c r="DM241" i="1"/>
  <c r="DI241" i="1"/>
  <c r="DH241" i="1"/>
  <c r="DG241" i="1"/>
  <c r="DE241" i="1"/>
  <c r="DC241" i="1"/>
  <c r="DA241" i="1"/>
  <c r="CZ241" i="1"/>
  <c r="CY241" i="1"/>
  <c r="CX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P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F241" i="1"/>
  <c r="AE241" i="1"/>
  <c r="AC241" i="1"/>
  <c r="AA241" i="1"/>
  <c r="Y241" i="1"/>
  <c r="X241" i="1"/>
  <c r="W241" i="1"/>
  <c r="V241" i="1"/>
  <c r="U241" i="1"/>
  <c r="S241" i="1"/>
  <c r="Q241" i="1"/>
  <c r="O241" i="1"/>
  <c r="M241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U240" i="1"/>
  <c r="DK240" i="1" s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DO239" i="1"/>
  <c r="DK239" i="1"/>
  <c r="DN239" i="1" s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I238" i="1"/>
  <c r="BJ238" i="1" s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DK237" i="1"/>
  <c r="DO237" i="1" s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Q236" i="1"/>
  <c r="DK236" i="1"/>
  <c r="DO236" i="1" s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K235" i="1"/>
  <c r="DQ235" i="1" s="1"/>
  <c r="DJ235" i="1"/>
  <c r="DH235" i="1"/>
  <c r="DF235" i="1"/>
  <c r="DD235" i="1"/>
  <c r="DB235" i="1"/>
  <c r="CZ235" i="1"/>
  <c r="CX235" i="1"/>
  <c r="CV235" i="1"/>
  <c r="CV234" i="1" s="1"/>
  <c r="CT235" i="1"/>
  <c r="CR235" i="1"/>
  <c r="CP235" i="1"/>
  <c r="CN235" i="1"/>
  <c r="CN234" i="1" s="1"/>
  <c r="CL235" i="1"/>
  <c r="CJ235" i="1"/>
  <c r="CH235" i="1"/>
  <c r="CF235" i="1"/>
  <c r="CF234" i="1" s="1"/>
  <c r="CD235" i="1"/>
  <c r="CB235" i="1"/>
  <c r="BZ235" i="1"/>
  <c r="BX235" i="1"/>
  <c r="BV235" i="1"/>
  <c r="BT235" i="1"/>
  <c r="BR235" i="1"/>
  <c r="BP235" i="1"/>
  <c r="BP234" i="1" s="1"/>
  <c r="BN235" i="1"/>
  <c r="BL235" i="1"/>
  <c r="BJ235" i="1"/>
  <c r="BH235" i="1"/>
  <c r="BH234" i="1" s="1"/>
  <c r="BF235" i="1"/>
  <c r="BD235" i="1"/>
  <c r="BB235" i="1"/>
  <c r="AZ235" i="1"/>
  <c r="AZ234" i="1" s="1"/>
  <c r="AX235" i="1"/>
  <c r="AV235" i="1"/>
  <c r="AT235" i="1"/>
  <c r="AR235" i="1"/>
  <c r="AP235" i="1"/>
  <c r="AN235" i="1"/>
  <c r="AL235" i="1"/>
  <c r="AJ235" i="1"/>
  <c r="AJ234" i="1" s="1"/>
  <c r="AH235" i="1"/>
  <c r="AF235" i="1"/>
  <c r="AD235" i="1"/>
  <c r="AB235" i="1"/>
  <c r="AB234" i="1" s="1"/>
  <c r="Z235" i="1"/>
  <c r="X235" i="1"/>
  <c r="V235" i="1"/>
  <c r="T235" i="1"/>
  <c r="T234" i="1" s="1"/>
  <c r="R235" i="1"/>
  <c r="P235" i="1"/>
  <c r="N235" i="1"/>
  <c r="DM234" i="1"/>
  <c r="DI234" i="1"/>
  <c r="DG234" i="1"/>
  <c r="DE234" i="1"/>
  <c r="DD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X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R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Q233" i="1"/>
  <c r="DK233" i="1"/>
  <c r="DO233" i="1" s="1"/>
  <c r="DJ233" i="1"/>
  <c r="DH233" i="1"/>
  <c r="DF233" i="1"/>
  <c r="DF229" i="1" s="1"/>
  <c r="DD233" i="1"/>
  <c r="DB233" i="1"/>
  <c r="CZ233" i="1"/>
  <c r="CX233" i="1"/>
  <c r="CX229" i="1" s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Z229" i="1" s="1"/>
  <c r="BX233" i="1"/>
  <c r="BV233" i="1"/>
  <c r="BT233" i="1"/>
  <c r="BR233" i="1"/>
  <c r="BR229" i="1" s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T229" i="1" s="1"/>
  <c r="AR233" i="1"/>
  <c r="AP233" i="1"/>
  <c r="AN233" i="1"/>
  <c r="AL233" i="1"/>
  <c r="AL229" i="1" s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DL233" i="1" s="1"/>
  <c r="DN232" i="1"/>
  <c r="DK232" i="1"/>
  <c r="DO232" i="1" s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K231" i="1"/>
  <c r="DO231" i="1" s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K230" i="1"/>
  <c r="DQ230" i="1" s="1"/>
  <c r="DJ230" i="1"/>
  <c r="DH230" i="1"/>
  <c r="DF230" i="1"/>
  <c r="DD230" i="1"/>
  <c r="DD229" i="1" s="1"/>
  <c r="DB230" i="1"/>
  <c r="CZ230" i="1"/>
  <c r="CX230" i="1"/>
  <c r="CV230" i="1"/>
  <c r="CV229" i="1" s="1"/>
  <c r="CT230" i="1"/>
  <c r="CR230" i="1"/>
  <c r="CP230" i="1"/>
  <c r="CP229" i="1" s="1"/>
  <c r="CN230" i="1"/>
  <c r="CN229" i="1" s="1"/>
  <c r="CL230" i="1"/>
  <c r="CJ230" i="1"/>
  <c r="CH230" i="1"/>
  <c r="CF230" i="1"/>
  <c r="CF229" i="1" s="1"/>
  <c r="CD230" i="1"/>
  <c r="CB230" i="1"/>
  <c r="BZ230" i="1"/>
  <c r="BX230" i="1"/>
  <c r="BX229" i="1" s="1"/>
  <c r="BV230" i="1"/>
  <c r="BT230" i="1"/>
  <c r="BR230" i="1"/>
  <c r="BP230" i="1"/>
  <c r="BP229" i="1" s="1"/>
  <c r="BN230" i="1"/>
  <c r="BL230" i="1"/>
  <c r="BJ230" i="1"/>
  <c r="BJ229" i="1" s="1"/>
  <c r="BH230" i="1"/>
  <c r="BH229" i="1" s="1"/>
  <c r="BF230" i="1"/>
  <c r="BD230" i="1"/>
  <c r="BB230" i="1"/>
  <c r="AZ230" i="1"/>
  <c r="AZ229" i="1" s="1"/>
  <c r="AX230" i="1"/>
  <c r="AV230" i="1"/>
  <c r="AT230" i="1"/>
  <c r="AR230" i="1"/>
  <c r="AR229" i="1" s="1"/>
  <c r="AP230" i="1"/>
  <c r="AN230" i="1"/>
  <c r="AL230" i="1"/>
  <c r="AJ230" i="1"/>
  <c r="AJ229" i="1" s="1"/>
  <c r="AH230" i="1"/>
  <c r="AF230" i="1"/>
  <c r="AD230" i="1"/>
  <c r="AD229" i="1" s="1"/>
  <c r="AB230" i="1"/>
  <c r="AB229" i="1" s="1"/>
  <c r="Z230" i="1"/>
  <c r="X230" i="1"/>
  <c r="V230" i="1"/>
  <c r="T230" i="1"/>
  <c r="T229" i="1" s="1"/>
  <c r="R230" i="1"/>
  <c r="P230" i="1"/>
  <c r="N230" i="1"/>
  <c r="DM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H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B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V229" i="1"/>
  <c r="U229" i="1"/>
  <c r="S229" i="1"/>
  <c r="Q229" i="1"/>
  <c r="O229" i="1"/>
  <c r="M229" i="1"/>
  <c r="DK228" i="1"/>
  <c r="DO228" i="1" s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DK227" i="1"/>
  <c r="DQ227" i="1" s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DK226" i="1"/>
  <c r="DN226" i="1" s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AA226" i="1"/>
  <c r="Z226" i="1"/>
  <c r="X226" i="1"/>
  <c r="V226" i="1"/>
  <c r="T226" i="1"/>
  <c r="R226" i="1"/>
  <c r="P226" i="1"/>
  <c r="N226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A225" i="1"/>
  <c r="DK225" i="1" s="1"/>
  <c r="Z225" i="1"/>
  <c r="X225" i="1"/>
  <c r="V225" i="1"/>
  <c r="T225" i="1"/>
  <c r="R225" i="1"/>
  <c r="P225" i="1"/>
  <c r="N225" i="1"/>
  <c r="DO224" i="1"/>
  <c r="DK224" i="1"/>
  <c r="DQ224" i="1" s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DK223" i="1"/>
  <c r="DQ223" i="1" s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Q222" i="1" s="1"/>
  <c r="DJ222" i="1"/>
  <c r="DH222" i="1"/>
  <c r="DF222" i="1"/>
  <c r="DD222" i="1"/>
  <c r="DB222" i="1"/>
  <c r="CZ222" i="1"/>
  <c r="CX222" i="1"/>
  <c r="CX220" i="1" s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R220" i="1" s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L220" i="1" s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O221" i="1"/>
  <c r="DK221" i="1"/>
  <c r="DQ221" i="1" s="1"/>
  <c r="DJ221" i="1"/>
  <c r="DH221" i="1"/>
  <c r="DF221" i="1"/>
  <c r="DD221" i="1"/>
  <c r="DB221" i="1"/>
  <c r="CZ221" i="1"/>
  <c r="CX221" i="1"/>
  <c r="CV221" i="1"/>
  <c r="CT221" i="1"/>
  <c r="CR221" i="1"/>
  <c r="CR220" i="1" s="1"/>
  <c r="CP221" i="1"/>
  <c r="CN221" i="1"/>
  <c r="CL221" i="1"/>
  <c r="CJ221" i="1"/>
  <c r="CJ220" i="1" s="1"/>
  <c r="CH221" i="1"/>
  <c r="CF221" i="1"/>
  <c r="CD221" i="1"/>
  <c r="CB221" i="1"/>
  <c r="BZ221" i="1"/>
  <c r="BX221" i="1"/>
  <c r="BV221" i="1"/>
  <c r="BT221" i="1"/>
  <c r="BT220" i="1" s="1"/>
  <c r="BR221" i="1"/>
  <c r="BP221" i="1"/>
  <c r="BN221" i="1"/>
  <c r="BL221" i="1"/>
  <c r="BL220" i="1" s="1"/>
  <c r="BJ221" i="1"/>
  <c r="BH221" i="1"/>
  <c r="BF221" i="1"/>
  <c r="BD221" i="1"/>
  <c r="BD220" i="1" s="1"/>
  <c r="BB221" i="1"/>
  <c r="AZ221" i="1"/>
  <c r="AX221" i="1"/>
  <c r="AV221" i="1"/>
  <c r="AT221" i="1"/>
  <c r="AR221" i="1"/>
  <c r="AP221" i="1"/>
  <c r="AN221" i="1"/>
  <c r="AN220" i="1" s="1"/>
  <c r="AL221" i="1"/>
  <c r="AJ221" i="1"/>
  <c r="AH221" i="1"/>
  <c r="AF221" i="1"/>
  <c r="AF220" i="1" s="1"/>
  <c r="AD221" i="1"/>
  <c r="AB221" i="1"/>
  <c r="Z221" i="1"/>
  <c r="X221" i="1"/>
  <c r="V221" i="1"/>
  <c r="T221" i="1"/>
  <c r="R221" i="1"/>
  <c r="P221" i="1"/>
  <c r="N221" i="1"/>
  <c r="N220" i="1" s="1"/>
  <c r="DM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F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Z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Y220" i="1"/>
  <c r="W220" i="1"/>
  <c r="U220" i="1"/>
  <c r="S220" i="1"/>
  <c r="Q220" i="1"/>
  <c r="P220" i="1"/>
  <c r="O220" i="1"/>
  <c r="M220" i="1"/>
  <c r="DK219" i="1"/>
  <c r="DQ219" i="1" s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N219" i="1"/>
  <c r="DK218" i="1"/>
  <c r="DQ218" i="1" s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K217" i="1"/>
  <c r="DQ217" i="1" s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DK216" i="1"/>
  <c r="DQ216" i="1" s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K215" i="1"/>
  <c r="DQ215" i="1" s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Q214" i="1" s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Q213" i="1" s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Q212" i="1" s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K211" i="1"/>
  <c r="DQ211" i="1" s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H211" i="1"/>
  <c r="CH209" i="1" s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K210" i="1"/>
  <c r="DQ210" i="1" s="1"/>
  <c r="DJ210" i="1"/>
  <c r="DJ209" i="1" s="1"/>
  <c r="DH210" i="1"/>
  <c r="DF210" i="1"/>
  <c r="DF209" i="1" s="1"/>
  <c r="DD210" i="1"/>
  <c r="DB210" i="1"/>
  <c r="DB209" i="1" s="1"/>
  <c r="CZ210" i="1"/>
  <c r="CX210" i="1"/>
  <c r="CX209" i="1" s="1"/>
  <c r="CV210" i="1"/>
  <c r="CT210" i="1"/>
  <c r="CT209" i="1" s="1"/>
  <c r="CR210" i="1"/>
  <c r="CP210" i="1"/>
  <c r="CP209" i="1" s="1"/>
  <c r="CN210" i="1"/>
  <c r="CL210" i="1"/>
  <c r="CL209" i="1" s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M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B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V209" i="1"/>
  <c r="U209" i="1"/>
  <c r="S209" i="1"/>
  <c r="Q209" i="1"/>
  <c r="O209" i="1"/>
  <c r="M209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U208" i="1"/>
  <c r="DK208" i="1" s="1"/>
  <c r="T208" i="1"/>
  <c r="R208" i="1"/>
  <c r="P208" i="1"/>
  <c r="N208" i="1"/>
  <c r="DK207" i="1"/>
  <c r="DQ207" i="1" s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DK206" i="1"/>
  <c r="DQ206" i="1" s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U205" i="1"/>
  <c r="DK205" i="1" s="1"/>
  <c r="T205" i="1"/>
  <c r="R205" i="1"/>
  <c r="P205" i="1"/>
  <c r="N205" i="1"/>
  <c r="DK204" i="1"/>
  <c r="DQ204" i="1" s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U203" i="1"/>
  <c r="DK203" i="1" s="1"/>
  <c r="T203" i="1"/>
  <c r="R203" i="1"/>
  <c r="P203" i="1"/>
  <c r="N203" i="1"/>
  <c r="DO202" i="1"/>
  <c r="DK202" i="1"/>
  <c r="DQ202" i="1" s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DL202" i="1" s="1"/>
  <c r="DK201" i="1"/>
  <c r="DQ201" i="1" s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U200" i="1"/>
  <c r="DK200" i="1" s="1"/>
  <c r="T200" i="1"/>
  <c r="R200" i="1"/>
  <c r="P200" i="1"/>
  <c r="N200" i="1"/>
  <c r="DK199" i="1"/>
  <c r="DQ199" i="1" s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DK198" i="1"/>
  <c r="DQ198" i="1" s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U197" i="1"/>
  <c r="DK197" i="1" s="1"/>
  <c r="T197" i="1"/>
  <c r="R197" i="1"/>
  <c r="P197" i="1"/>
  <c r="N197" i="1"/>
  <c r="DK196" i="1"/>
  <c r="DQ196" i="1" s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DO195" i="1"/>
  <c r="DK195" i="1"/>
  <c r="DQ195" i="1" s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U194" i="1"/>
  <c r="DK194" i="1" s="1"/>
  <c r="T194" i="1"/>
  <c r="R194" i="1"/>
  <c r="P194" i="1"/>
  <c r="N194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U193" i="1"/>
  <c r="DK193" i="1" s="1"/>
  <c r="T193" i="1"/>
  <c r="R193" i="1"/>
  <c r="P193" i="1"/>
  <c r="N193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U192" i="1"/>
  <c r="T192" i="1"/>
  <c r="R192" i="1"/>
  <c r="P192" i="1"/>
  <c r="N192" i="1"/>
  <c r="DK191" i="1"/>
  <c r="DQ191" i="1" s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DK190" i="1"/>
  <c r="DQ190" i="1" s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Q189" i="1" s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K188" i="1"/>
  <c r="DQ188" i="1" s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K187" i="1"/>
  <c r="DQ187" i="1" s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K186" i="1"/>
  <c r="DQ186" i="1" s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Q185" i="1" s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K184" i="1"/>
  <c r="DQ184" i="1" s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Q183" i="1" s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K182" i="1"/>
  <c r="DQ182" i="1" s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Q181" i="1" s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K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Q179" i="1" s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Q178" i="1" s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Q177" i="1" s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Q176" i="1" s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K175" i="1"/>
  <c r="DQ175" i="1" s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K174" i="1"/>
  <c r="DQ174" i="1" s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Q173" i="1" s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Q172" i="1" s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K171" i="1"/>
  <c r="DQ171" i="1" s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K170" i="1"/>
  <c r="DQ170" i="1" s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Q169" i="1" s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Q168" i="1" s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K167" i="1"/>
  <c r="DQ167" i="1" s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K166" i="1"/>
  <c r="DQ166" i="1" s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K165" i="1"/>
  <c r="DQ165" i="1" s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K164" i="1"/>
  <c r="DQ164" i="1" s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K163" i="1"/>
  <c r="DQ163" i="1" s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K162" i="1"/>
  <c r="DQ162" i="1" s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K161" i="1"/>
  <c r="DQ161" i="1" s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K160" i="1"/>
  <c r="DQ160" i="1" s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K159" i="1"/>
  <c r="DQ159" i="1" s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Q158" i="1" s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Q157" i="1" s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Q156" i="1" s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K155" i="1"/>
  <c r="DQ155" i="1" s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K154" i="1"/>
  <c r="DQ154" i="1" s="1"/>
  <c r="DJ154" i="1"/>
  <c r="DJ153" i="1" s="1"/>
  <c r="DH154" i="1"/>
  <c r="DF154" i="1"/>
  <c r="DF153" i="1" s="1"/>
  <c r="DD154" i="1"/>
  <c r="DD153" i="1" s="1"/>
  <c r="DB154" i="1"/>
  <c r="DB153" i="1" s="1"/>
  <c r="CZ154" i="1"/>
  <c r="CZ153" i="1" s="1"/>
  <c r="CX154" i="1"/>
  <c r="CX153" i="1" s="1"/>
  <c r="CV154" i="1"/>
  <c r="CV153" i="1" s="1"/>
  <c r="CT154" i="1"/>
  <c r="CT153" i="1" s="1"/>
  <c r="CR154" i="1"/>
  <c r="CP154" i="1"/>
  <c r="CP153" i="1" s="1"/>
  <c r="CN154" i="1"/>
  <c r="CN153" i="1" s="1"/>
  <c r="CL154" i="1"/>
  <c r="CL153" i="1" s="1"/>
  <c r="CJ154" i="1"/>
  <c r="CH154" i="1"/>
  <c r="CH153" i="1" s="1"/>
  <c r="CF154" i="1"/>
  <c r="CF153" i="1" s="1"/>
  <c r="CD154" i="1"/>
  <c r="CD153" i="1" s="1"/>
  <c r="CB154" i="1"/>
  <c r="BZ154" i="1"/>
  <c r="BZ153" i="1" s="1"/>
  <c r="BX154" i="1"/>
  <c r="BX153" i="1" s="1"/>
  <c r="BV154" i="1"/>
  <c r="BV153" i="1" s="1"/>
  <c r="BT154" i="1"/>
  <c r="BT153" i="1" s="1"/>
  <c r="BR154" i="1"/>
  <c r="BR153" i="1" s="1"/>
  <c r="BP154" i="1"/>
  <c r="BP153" i="1" s="1"/>
  <c r="BN154" i="1"/>
  <c r="BN153" i="1" s="1"/>
  <c r="BL154" i="1"/>
  <c r="BJ154" i="1"/>
  <c r="BJ153" i="1" s="1"/>
  <c r="BH154" i="1"/>
  <c r="BH153" i="1" s="1"/>
  <c r="BF154" i="1"/>
  <c r="BF153" i="1" s="1"/>
  <c r="BD154" i="1"/>
  <c r="BB154" i="1"/>
  <c r="BB153" i="1" s="1"/>
  <c r="AZ154" i="1"/>
  <c r="AZ153" i="1" s="1"/>
  <c r="AX154" i="1"/>
  <c r="AX153" i="1" s="1"/>
  <c r="AV154" i="1"/>
  <c r="AT154" i="1"/>
  <c r="AT153" i="1" s="1"/>
  <c r="AR154" i="1"/>
  <c r="AR153" i="1" s="1"/>
  <c r="AP154" i="1"/>
  <c r="AP153" i="1" s="1"/>
  <c r="AN154" i="1"/>
  <c r="AN153" i="1" s="1"/>
  <c r="AL154" i="1"/>
  <c r="AL153" i="1" s="1"/>
  <c r="AJ154" i="1"/>
  <c r="AJ153" i="1" s="1"/>
  <c r="AH154" i="1"/>
  <c r="AH153" i="1" s="1"/>
  <c r="AF154" i="1"/>
  <c r="AD154" i="1"/>
  <c r="AD153" i="1" s="1"/>
  <c r="AB154" i="1"/>
  <c r="AB153" i="1" s="1"/>
  <c r="Z154" i="1"/>
  <c r="Z153" i="1" s="1"/>
  <c r="X154" i="1"/>
  <c r="V154" i="1"/>
  <c r="T154" i="1"/>
  <c r="T153" i="1" s="1"/>
  <c r="R154" i="1"/>
  <c r="R153" i="1" s="1"/>
  <c r="P154" i="1"/>
  <c r="N154" i="1"/>
  <c r="DM153" i="1"/>
  <c r="DI153" i="1"/>
  <c r="DH153" i="1"/>
  <c r="DG153" i="1"/>
  <c r="DE153" i="1"/>
  <c r="DC153" i="1"/>
  <c r="DA153" i="1"/>
  <c r="CY153" i="1"/>
  <c r="CW153" i="1"/>
  <c r="CU153" i="1"/>
  <c r="CS153" i="1"/>
  <c r="CR153" i="1"/>
  <c r="CQ153" i="1"/>
  <c r="CO153" i="1"/>
  <c r="CM153" i="1"/>
  <c r="CK153" i="1"/>
  <c r="CJ153" i="1"/>
  <c r="CI153" i="1"/>
  <c r="CG153" i="1"/>
  <c r="CE153" i="1"/>
  <c r="CC153" i="1"/>
  <c r="CB153" i="1"/>
  <c r="CA153" i="1"/>
  <c r="BY153" i="1"/>
  <c r="BW153" i="1"/>
  <c r="BU153" i="1"/>
  <c r="BS153" i="1"/>
  <c r="BQ153" i="1"/>
  <c r="BO153" i="1"/>
  <c r="BM153" i="1"/>
  <c r="BL153" i="1"/>
  <c r="BK153" i="1"/>
  <c r="BI153" i="1"/>
  <c r="BG153" i="1"/>
  <c r="BE153" i="1"/>
  <c r="BD153" i="1"/>
  <c r="BC153" i="1"/>
  <c r="BA153" i="1"/>
  <c r="AY153" i="1"/>
  <c r="AW153" i="1"/>
  <c r="AV153" i="1"/>
  <c r="AU153" i="1"/>
  <c r="AS153" i="1"/>
  <c r="AQ153" i="1"/>
  <c r="AO153" i="1"/>
  <c r="AM153" i="1"/>
  <c r="AK153" i="1"/>
  <c r="AI153" i="1"/>
  <c r="AG153" i="1"/>
  <c r="AF153" i="1"/>
  <c r="AE153" i="1"/>
  <c r="AC153" i="1"/>
  <c r="AA153" i="1"/>
  <c r="Y153" i="1"/>
  <c r="X153" i="1"/>
  <c r="W153" i="1"/>
  <c r="U153" i="1"/>
  <c r="S153" i="1"/>
  <c r="Q153" i="1"/>
  <c r="P153" i="1"/>
  <c r="O153" i="1"/>
  <c r="M153" i="1"/>
  <c r="DK152" i="1"/>
  <c r="DQ152" i="1" s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DL152" i="1" s="1"/>
  <c r="DK151" i="1"/>
  <c r="DQ151" i="1" s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L151" i="1" s="1"/>
  <c r="DK150" i="1"/>
  <c r="DQ150" i="1" s="1"/>
  <c r="DQ149" i="1" s="1"/>
  <c r="DJ150" i="1"/>
  <c r="DJ149" i="1" s="1"/>
  <c r="DH150" i="1"/>
  <c r="DF150" i="1"/>
  <c r="DF149" i="1" s="1"/>
  <c r="DD150" i="1"/>
  <c r="DD149" i="1" s="1"/>
  <c r="DB150" i="1"/>
  <c r="DB149" i="1" s="1"/>
  <c r="CZ150" i="1"/>
  <c r="CZ149" i="1" s="1"/>
  <c r="CX150" i="1"/>
  <c r="CX149" i="1" s="1"/>
  <c r="CV150" i="1"/>
  <c r="CV149" i="1" s="1"/>
  <c r="CT150" i="1"/>
  <c r="CT149" i="1" s="1"/>
  <c r="CR150" i="1"/>
  <c r="CP150" i="1"/>
  <c r="CP149" i="1" s="1"/>
  <c r="CN150" i="1"/>
  <c r="CN149" i="1" s="1"/>
  <c r="CL150" i="1"/>
  <c r="CL149" i="1" s="1"/>
  <c r="CJ150" i="1"/>
  <c r="CJ149" i="1" s="1"/>
  <c r="CH150" i="1"/>
  <c r="CH149" i="1" s="1"/>
  <c r="CF150" i="1"/>
  <c r="CD150" i="1"/>
  <c r="CD149" i="1" s="1"/>
  <c r="CB150" i="1"/>
  <c r="BZ150" i="1"/>
  <c r="BZ149" i="1" s="1"/>
  <c r="BX150" i="1"/>
  <c r="BX149" i="1" s="1"/>
  <c r="BV150" i="1"/>
  <c r="BV149" i="1" s="1"/>
  <c r="BT150" i="1"/>
  <c r="BT149" i="1" s="1"/>
  <c r="BR150" i="1"/>
  <c r="BR149" i="1" s="1"/>
  <c r="BP150" i="1"/>
  <c r="BP149" i="1" s="1"/>
  <c r="BN150" i="1"/>
  <c r="BN149" i="1" s="1"/>
  <c r="BL150" i="1"/>
  <c r="BJ150" i="1"/>
  <c r="BJ149" i="1" s="1"/>
  <c r="BH150" i="1"/>
  <c r="BH149" i="1" s="1"/>
  <c r="BF150" i="1"/>
  <c r="BF149" i="1" s="1"/>
  <c r="BD150" i="1"/>
  <c r="BD149" i="1" s="1"/>
  <c r="BB150" i="1"/>
  <c r="BB149" i="1" s="1"/>
  <c r="AZ150" i="1"/>
  <c r="AX150" i="1"/>
  <c r="AX149" i="1" s="1"/>
  <c r="AV150" i="1"/>
  <c r="AT150" i="1"/>
  <c r="AT149" i="1" s="1"/>
  <c r="AR150" i="1"/>
  <c r="AR149" i="1" s="1"/>
  <c r="AP150" i="1"/>
  <c r="AP149" i="1" s="1"/>
  <c r="AN150" i="1"/>
  <c r="AN149" i="1" s="1"/>
  <c r="AL150" i="1"/>
  <c r="AL149" i="1" s="1"/>
  <c r="AJ150" i="1"/>
  <c r="AJ149" i="1" s="1"/>
  <c r="AH150" i="1"/>
  <c r="AH149" i="1" s="1"/>
  <c r="AF150" i="1"/>
  <c r="AD150" i="1"/>
  <c r="AD149" i="1" s="1"/>
  <c r="AB150" i="1"/>
  <c r="Z150" i="1"/>
  <c r="Z149" i="1" s="1"/>
  <c r="X150" i="1"/>
  <c r="X149" i="1" s="1"/>
  <c r="V150" i="1"/>
  <c r="V149" i="1" s="1"/>
  <c r="T150" i="1"/>
  <c r="T149" i="1" s="1"/>
  <c r="R150" i="1"/>
  <c r="R149" i="1" s="1"/>
  <c r="P150" i="1"/>
  <c r="N150" i="1"/>
  <c r="DL150" i="1" s="1"/>
  <c r="DL149" i="1" s="1"/>
  <c r="DM149" i="1"/>
  <c r="DI149" i="1"/>
  <c r="DH149" i="1"/>
  <c r="DG149" i="1"/>
  <c r="DE149" i="1"/>
  <c r="DC149" i="1"/>
  <c r="DA149" i="1"/>
  <c r="CY149" i="1"/>
  <c r="CW149" i="1"/>
  <c r="CU149" i="1"/>
  <c r="CS149" i="1"/>
  <c r="CR149" i="1"/>
  <c r="CQ149" i="1"/>
  <c r="CO149" i="1"/>
  <c r="CM149" i="1"/>
  <c r="CK149" i="1"/>
  <c r="CI149" i="1"/>
  <c r="CG149" i="1"/>
  <c r="CF149" i="1"/>
  <c r="CE149" i="1"/>
  <c r="CC149" i="1"/>
  <c r="CB149" i="1"/>
  <c r="CA149" i="1"/>
  <c r="BY149" i="1"/>
  <c r="BW149" i="1"/>
  <c r="BU149" i="1"/>
  <c r="BS149" i="1"/>
  <c r="BQ149" i="1"/>
  <c r="BO149" i="1"/>
  <c r="BM149" i="1"/>
  <c r="BL149" i="1"/>
  <c r="BK149" i="1"/>
  <c r="BI149" i="1"/>
  <c r="BG149" i="1"/>
  <c r="BE149" i="1"/>
  <c r="BC149" i="1"/>
  <c r="BA149" i="1"/>
  <c r="AZ149" i="1"/>
  <c r="AY149" i="1"/>
  <c r="AW149" i="1"/>
  <c r="AV149" i="1"/>
  <c r="AU149" i="1"/>
  <c r="AS149" i="1"/>
  <c r="AQ149" i="1"/>
  <c r="AO149" i="1"/>
  <c r="AM149" i="1"/>
  <c r="AK149" i="1"/>
  <c r="AI149" i="1"/>
  <c r="AG149" i="1"/>
  <c r="AF149" i="1"/>
  <c r="AE149" i="1"/>
  <c r="AC149" i="1"/>
  <c r="AB149" i="1"/>
  <c r="AA149" i="1"/>
  <c r="Y149" i="1"/>
  <c r="W149" i="1"/>
  <c r="U149" i="1"/>
  <c r="S149" i="1"/>
  <c r="Q149" i="1"/>
  <c r="P149" i="1"/>
  <c r="O149" i="1"/>
  <c r="M149" i="1"/>
  <c r="DK148" i="1"/>
  <c r="DJ148" i="1"/>
  <c r="DH148" i="1"/>
  <c r="DH141" i="1" s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D141" i="1" s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F141" i="1" s="1"/>
  <c r="AD148" i="1"/>
  <c r="AB148" i="1"/>
  <c r="Z148" i="1"/>
  <c r="X148" i="1"/>
  <c r="V148" i="1"/>
  <c r="T148" i="1"/>
  <c r="R148" i="1"/>
  <c r="P148" i="1"/>
  <c r="N148" i="1"/>
  <c r="DK147" i="1"/>
  <c r="DQ147" i="1" s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Q146" i="1" s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Q145" i="1"/>
  <c r="DK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L145" i="1" s="1"/>
  <c r="DQ144" i="1"/>
  <c r="DK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Q143" i="1" s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Q142" i="1" s="1"/>
  <c r="DJ142" i="1"/>
  <c r="DJ141" i="1" s="1"/>
  <c r="DH142" i="1"/>
  <c r="DF142" i="1"/>
  <c r="DD142" i="1"/>
  <c r="DD141" i="1" s="1"/>
  <c r="DB142" i="1"/>
  <c r="DB141" i="1" s="1"/>
  <c r="CZ142" i="1"/>
  <c r="CX142" i="1"/>
  <c r="CV142" i="1"/>
  <c r="CT142" i="1"/>
  <c r="CT141" i="1" s="1"/>
  <c r="CR142" i="1"/>
  <c r="CR141" i="1" s="1"/>
  <c r="CP142" i="1"/>
  <c r="CN142" i="1"/>
  <c r="CL142" i="1"/>
  <c r="CL141" i="1" s="1"/>
  <c r="CJ142" i="1"/>
  <c r="CH142" i="1"/>
  <c r="CF142" i="1"/>
  <c r="CD142" i="1"/>
  <c r="CD141" i="1" s="1"/>
  <c r="CB142" i="1"/>
  <c r="CB141" i="1" s="1"/>
  <c r="BZ142" i="1"/>
  <c r="BX142" i="1"/>
  <c r="BX141" i="1" s="1"/>
  <c r="BV142" i="1"/>
  <c r="BV141" i="1" s="1"/>
  <c r="BT142" i="1"/>
  <c r="BR142" i="1"/>
  <c r="BP142" i="1"/>
  <c r="BN142" i="1"/>
  <c r="BN141" i="1" s="1"/>
  <c r="BL142" i="1"/>
  <c r="BJ142" i="1"/>
  <c r="BH142" i="1"/>
  <c r="BH141" i="1" s="1"/>
  <c r="BF142" i="1"/>
  <c r="BF141" i="1" s="1"/>
  <c r="BD142" i="1"/>
  <c r="BB142" i="1"/>
  <c r="AZ142" i="1"/>
  <c r="AX142" i="1"/>
  <c r="AX141" i="1" s="1"/>
  <c r="AV142" i="1"/>
  <c r="AV141" i="1" s="1"/>
  <c r="AT142" i="1"/>
  <c r="AR142" i="1"/>
  <c r="AR141" i="1" s="1"/>
  <c r="AP142" i="1"/>
  <c r="AP141" i="1" s="1"/>
  <c r="AN142" i="1"/>
  <c r="AN141" i="1" s="1"/>
  <c r="AL142" i="1"/>
  <c r="AJ142" i="1"/>
  <c r="AH142" i="1"/>
  <c r="AH141" i="1" s="1"/>
  <c r="AF142" i="1"/>
  <c r="AD142" i="1"/>
  <c r="AB142" i="1"/>
  <c r="AB141" i="1" s="1"/>
  <c r="Z142" i="1"/>
  <c r="Z141" i="1" s="1"/>
  <c r="X142" i="1"/>
  <c r="V142" i="1"/>
  <c r="T142" i="1"/>
  <c r="R142" i="1"/>
  <c r="R141" i="1" s="1"/>
  <c r="P142" i="1"/>
  <c r="P141" i="1" s="1"/>
  <c r="N142" i="1"/>
  <c r="DM141" i="1"/>
  <c r="DI141" i="1"/>
  <c r="DG141" i="1"/>
  <c r="DE141" i="1"/>
  <c r="DC141" i="1"/>
  <c r="DA141" i="1"/>
  <c r="CZ141" i="1"/>
  <c r="CY141" i="1"/>
  <c r="CW141" i="1"/>
  <c r="CU141" i="1"/>
  <c r="CS141" i="1"/>
  <c r="CQ141" i="1"/>
  <c r="CO141" i="1"/>
  <c r="CN141" i="1"/>
  <c r="CM141" i="1"/>
  <c r="CK141" i="1"/>
  <c r="CI141" i="1"/>
  <c r="CG141" i="1"/>
  <c r="CE141" i="1"/>
  <c r="CC141" i="1"/>
  <c r="CA141" i="1"/>
  <c r="BY141" i="1"/>
  <c r="BW141" i="1"/>
  <c r="BU141" i="1"/>
  <c r="BT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X141" i="1"/>
  <c r="W141" i="1"/>
  <c r="U141" i="1"/>
  <c r="S141" i="1"/>
  <c r="Q141" i="1"/>
  <c r="O141" i="1"/>
  <c r="M141" i="1"/>
  <c r="DK140" i="1"/>
  <c r="DQ140" i="1" s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DK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Q138" i="1" s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Q136" i="1"/>
  <c r="DK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L136" i="1" s="1"/>
  <c r="DK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L135" i="1" s="1"/>
  <c r="DK134" i="1"/>
  <c r="DQ134" i="1" s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K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O133" i="1"/>
  <c r="P133" i="1" s="1"/>
  <c r="N133" i="1"/>
  <c r="DN132" i="1"/>
  <c r="DK132" i="1"/>
  <c r="DQ132" i="1" s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O131" i="1"/>
  <c r="N131" i="1"/>
  <c r="DO130" i="1"/>
  <c r="DK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DO129" i="1"/>
  <c r="DK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V128" i="1" s="1"/>
  <c r="BT129" i="1"/>
  <c r="BR129" i="1"/>
  <c r="BP129" i="1"/>
  <c r="BN129" i="1"/>
  <c r="BL129" i="1"/>
  <c r="BJ129" i="1"/>
  <c r="BH129" i="1"/>
  <c r="BF129" i="1"/>
  <c r="BF128" i="1" s="1"/>
  <c r="BD129" i="1"/>
  <c r="BB129" i="1"/>
  <c r="AZ129" i="1"/>
  <c r="AX129" i="1"/>
  <c r="AV129" i="1"/>
  <c r="AT129" i="1"/>
  <c r="AR129" i="1"/>
  <c r="AP129" i="1"/>
  <c r="AP128" i="1" s="1"/>
  <c r="AN129" i="1"/>
  <c r="AL129" i="1"/>
  <c r="AJ129" i="1"/>
  <c r="AH129" i="1"/>
  <c r="AF129" i="1"/>
  <c r="AD129" i="1"/>
  <c r="AB129" i="1"/>
  <c r="Z129" i="1"/>
  <c r="Z128" i="1" s="1"/>
  <c r="X129" i="1"/>
  <c r="V129" i="1"/>
  <c r="T129" i="1"/>
  <c r="R129" i="1"/>
  <c r="P129" i="1"/>
  <c r="N129" i="1"/>
  <c r="DM128" i="1"/>
  <c r="DI128" i="1"/>
  <c r="DG128" i="1"/>
  <c r="DE128" i="1"/>
  <c r="DC128" i="1"/>
  <c r="DB128" i="1"/>
  <c r="DA128" i="1"/>
  <c r="CY128" i="1"/>
  <c r="CW128" i="1"/>
  <c r="CU128" i="1"/>
  <c r="CS128" i="1"/>
  <c r="CQ128" i="1"/>
  <c r="CO128" i="1"/>
  <c r="CM128" i="1"/>
  <c r="CL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M128" i="1"/>
  <c r="DK127" i="1"/>
  <c r="DO127" i="1" s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DO126" i="1"/>
  <c r="DK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O124" i="1"/>
  <c r="DK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O123" i="1"/>
  <c r="DK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O122" i="1"/>
  <c r="N122" i="1"/>
  <c r="DK121" i="1"/>
  <c r="DO121" i="1" s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DK120" i="1"/>
  <c r="DQ120" i="1" s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K119" i="1"/>
  <c r="DO119" i="1" s="1"/>
  <c r="R119" i="1"/>
  <c r="P119" i="1"/>
  <c r="N119" i="1"/>
  <c r="DO118" i="1"/>
  <c r="DK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O117" i="1"/>
  <c r="DK117" i="1" s="1"/>
  <c r="DQ117" i="1" s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O116" i="1"/>
  <c r="N116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P115" i="1" s="1"/>
  <c r="N115" i="1"/>
  <c r="DK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DK113" i="1"/>
  <c r="DN113" i="1" s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K111" i="1"/>
  <c r="DN111" i="1" s="1"/>
  <c r="DJ111" i="1"/>
  <c r="DH111" i="1"/>
  <c r="DF111" i="1"/>
  <c r="DD111" i="1"/>
  <c r="DB111" i="1"/>
  <c r="CZ111" i="1"/>
  <c r="CX111" i="1"/>
  <c r="CX110" i="1" s="1"/>
  <c r="CV111" i="1"/>
  <c r="CT111" i="1"/>
  <c r="CR111" i="1"/>
  <c r="CP111" i="1"/>
  <c r="CP110" i="1" s="1"/>
  <c r="CN111" i="1"/>
  <c r="CL111" i="1"/>
  <c r="CJ111" i="1"/>
  <c r="CH111" i="1"/>
  <c r="CH110" i="1" s="1"/>
  <c r="CF111" i="1"/>
  <c r="CD111" i="1"/>
  <c r="CD110" i="1" s="1"/>
  <c r="CB111" i="1"/>
  <c r="BZ111" i="1"/>
  <c r="BZ110" i="1" s="1"/>
  <c r="BX111" i="1"/>
  <c r="BV111" i="1"/>
  <c r="BT111" i="1"/>
  <c r="BR111" i="1"/>
  <c r="BR110" i="1" s="1"/>
  <c r="BP111" i="1"/>
  <c r="BN111" i="1"/>
  <c r="BL111" i="1"/>
  <c r="BJ111" i="1"/>
  <c r="BJ110" i="1" s="1"/>
  <c r="BH111" i="1"/>
  <c r="BF111" i="1"/>
  <c r="BF110" i="1" s="1"/>
  <c r="BD111" i="1"/>
  <c r="BB111" i="1"/>
  <c r="BB110" i="1" s="1"/>
  <c r="AZ111" i="1"/>
  <c r="AX111" i="1"/>
  <c r="AX110" i="1" s="1"/>
  <c r="AV111" i="1"/>
  <c r="AT111" i="1"/>
  <c r="AT110" i="1" s="1"/>
  <c r="AR111" i="1"/>
  <c r="AP111" i="1"/>
  <c r="AP110" i="1" s="1"/>
  <c r="AN111" i="1"/>
  <c r="AL111" i="1"/>
  <c r="AL110" i="1" s="1"/>
  <c r="AJ111" i="1"/>
  <c r="AH111" i="1"/>
  <c r="AF111" i="1"/>
  <c r="AD111" i="1"/>
  <c r="AD110" i="1" s="1"/>
  <c r="AB111" i="1"/>
  <c r="Z111" i="1"/>
  <c r="Z110" i="1" s="1"/>
  <c r="X111" i="1"/>
  <c r="V111" i="1"/>
  <c r="V110" i="1" s="1"/>
  <c r="T111" i="1"/>
  <c r="R111" i="1"/>
  <c r="R110" i="1" s="1"/>
  <c r="P111" i="1"/>
  <c r="N111" i="1"/>
  <c r="DM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V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M110" i="1"/>
  <c r="DK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DN108" i="1"/>
  <c r="DK108" i="1"/>
  <c r="DQ108" i="1" s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K107" i="1"/>
  <c r="DJ107" i="1"/>
  <c r="DH107" i="1"/>
  <c r="DH106" i="1" s="1"/>
  <c r="DF107" i="1"/>
  <c r="DD107" i="1"/>
  <c r="DD106" i="1" s="1"/>
  <c r="DB107" i="1"/>
  <c r="CZ107" i="1"/>
  <c r="CZ106" i="1" s="1"/>
  <c r="CX107" i="1"/>
  <c r="CV107" i="1"/>
  <c r="CV106" i="1" s="1"/>
  <c r="CT107" i="1"/>
  <c r="CR107" i="1"/>
  <c r="CR106" i="1" s="1"/>
  <c r="CP107" i="1"/>
  <c r="CN107" i="1"/>
  <c r="CN106" i="1" s="1"/>
  <c r="CL107" i="1"/>
  <c r="CJ107" i="1"/>
  <c r="CJ106" i="1" s="1"/>
  <c r="CH107" i="1"/>
  <c r="CH106" i="1" s="1"/>
  <c r="CF107" i="1"/>
  <c r="CF106" i="1" s="1"/>
  <c r="CD107" i="1"/>
  <c r="CB107" i="1"/>
  <c r="CB106" i="1" s="1"/>
  <c r="BZ107" i="1"/>
  <c r="BX107" i="1"/>
  <c r="BX106" i="1" s="1"/>
  <c r="BV107" i="1"/>
  <c r="BT107" i="1"/>
  <c r="BT106" i="1" s="1"/>
  <c r="BR107" i="1"/>
  <c r="BR106" i="1" s="1"/>
  <c r="BP107" i="1"/>
  <c r="BP106" i="1" s="1"/>
  <c r="BN107" i="1"/>
  <c r="BL107" i="1"/>
  <c r="BL106" i="1" s="1"/>
  <c r="BJ107" i="1"/>
  <c r="BH107" i="1"/>
  <c r="BH106" i="1" s="1"/>
  <c r="BF107" i="1"/>
  <c r="BD107" i="1"/>
  <c r="BD106" i="1" s="1"/>
  <c r="BB107" i="1"/>
  <c r="BB106" i="1" s="1"/>
  <c r="AZ107" i="1"/>
  <c r="AZ106" i="1" s="1"/>
  <c r="AX107" i="1"/>
  <c r="AV107" i="1"/>
  <c r="AV106" i="1" s="1"/>
  <c r="AT107" i="1"/>
  <c r="AR107" i="1"/>
  <c r="AR106" i="1" s="1"/>
  <c r="AP107" i="1"/>
  <c r="AN107" i="1"/>
  <c r="AN106" i="1" s="1"/>
  <c r="AM107" i="1"/>
  <c r="AL107" i="1"/>
  <c r="AJ107" i="1"/>
  <c r="AH107" i="1"/>
  <c r="AH106" i="1" s="1"/>
  <c r="AF107" i="1"/>
  <c r="AD107" i="1"/>
  <c r="AB107" i="1"/>
  <c r="Z107" i="1"/>
  <c r="Z106" i="1" s="1"/>
  <c r="X107" i="1"/>
  <c r="V107" i="1"/>
  <c r="V106" i="1" s="1"/>
  <c r="T107" i="1"/>
  <c r="R107" i="1"/>
  <c r="R106" i="1" s="1"/>
  <c r="P107" i="1"/>
  <c r="N107" i="1"/>
  <c r="DM106" i="1"/>
  <c r="DI106" i="1"/>
  <c r="DG106" i="1"/>
  <c r="DE106" i="1"/>
  <c r="DC106" i="1"/>
  <c r="DA106" i="1"/>
  <c r="CY106" i="1"/>
  <c r="CX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K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DO104" i="1"/>
  <c r="DK104" i="1"/>
  <c r="DQ104" i="1" s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O102" i="1"/>
  <c r="DK102" i="1" s="1"/>
  <c r="N102" i="1"/>
  <c r="DK101" i="1"/>
  <c r="DN101" i="1" s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DK100" i="1"/>
  <c r="DN100" i="1" s="1"/>
  <c r="DJ100" i="1"/>
  <c r="DH100" i="1"/>
  <c r="DF100" i="1"/>
  <c r="DD100" i="1"/>
  <c r="DB100" i="1"/>
  <c r="CZ100" i="1"/>
  <c r="CX100" i="1"/>
  <c r="CX98" i="1" s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O99" i="1"/>
  <c r="N99" i="1"/>
  <c r="DM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L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DK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DQ96" i="1"/>
  <c r="DO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K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Q94" i="1" s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K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G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K91" i="1"/>
  <c r="DQ91" i="1" s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K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Q89" i="1" s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O87" i="1"/>
  <c r="DK87" i="1"/>
  <c r="DQ87" i="1" s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K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Q85" i="1" s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N83" i="1" s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Z83" i="1" s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M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F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J83" i="1"/>
  <c r="AI83" i="1"/>
  <c r="AG83" i="1"/>
  <c r="AE83" i="1"/>
  <c r="AC83" i="1"/>
  <c r="AA83" i="1"/>
  <c r="Y83" i="1"/>
  <c r="W83" i="1"/>
  <c r="U83" i="1"/>
  <c r="S83" i="1"/>
  <c r="Q83" i="1"/>
  <c r="O83" i="1"/>
  <c r="M83" i="1"/>
  <c r="DK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DK81" i="1"/>
  <c r="DQ81" i="1" s="1"/>
  <c r="DJ81" i="1"/>
  <c r="DH81" i="1"/>
  <c r="DF81" i="1"/>
  <c r="DD81" i="1"/>
  <c r="DB81" i="1"/>
  <c r="CZ81" i="1"/>
  <c r="CX81" i="1"/>
  <c r="CV81" i="1"/>
  <c r="CV78" i="1" s="1"/>
  <c r="CT81" i="1"/>
  <c r="CR81" i="1"/>
  <c r="CP81" i="1"/>
  <c r="CN81" i="1"/>
  <c r="CL81" i="1"/>
  <c r="CJ81" i="1"/>
  <c r="CH81" i="1"/>
  <c r="CF81" i="1"/>
  <c r="CF78" i="1" s="1"/>
  <c r="CD81" i="1"/>
  <c r="CB81" i="1"/>
  <c r="BZ81" i="1"/>
  <c r="BX81" i="1"/>
  <c r="BX78" i="1" s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J78" i="1" s="1"/>
  <c r="AH81" i="1"/>
  <c r="AF81" i="1"/>
  <c r="AD81" i="1"/>
  <c r="AB81" i="1"/>
  <c r="Z81" i="1"/>
  <c r="X81" i="1"/>
  <c r="V81" i="1"/>
  <c r="T81" i="1"/>
  <c r="T78" i="1" s="1"/>
  <c r="R81" i="1"/>
  <c r="P81" i="1"/>
  <c r="N81" i="1"/>
  <c r="DO80" i="1"/>
  <c r="DK80" i="1"/>
  <c r="DQ80" i="1" s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L80" i="1" s="1"/>
  <c r="DO79" i="1"/>
  <c r="DK79" i="1"/>
  <c r="DQ79" i="1" s="1"/>
  <c r="DJ79" i="1"/>
  <c r="DH79" i="1"/>
  <c r="DH78" i="1" s="1"/>
  <c r="DF79" i="1"/>
  <c r="DD79" i="1"/>
  <c r="DB79" i="1"/>
  <c r="CZ79" i="1"/>
  <c r="CZ78" i="1" s="1"/>
  <c r="CX79" i="1"/>
  <c r="CV79" i="1"/>
  <c r="CT79" i="1"/>
  <c r="CR79" i="1"/>
  <c r="CR78" i="1" s="1"/>
  <c r="CP79" i="1"/>
  <c r="CN79" i="1"/>
  <c r="CL79" i="1"/>
  <c r="CJ79" i="1"/>
  <c r="CJ78" i="1" s="1"/>
  <c r="CH79" i="1"/>
  <c r="CF79" i="1"/>
  <c r="CD79" i="1"/>
  <c r="CB79" i="1"/>
  <c r="CB78" i="1" s="1"/>
  <c r="BZ79" i="1"/>
  <c r="BX79" i="1"/>
  <c r="BV79" i="1"/>
  <c r="BT79" i="1"/>
  <c r="BT78" i="1" s="1"/>
  <c r="BR79" i="1"/>
  <c r="BP79" i="1"/>
  <c r="BN79" i="1"/>
  <c r="BL79" i="1"/>
  <c r="BL78" i="1" s="1"/>
  <c r="BJ79" i="1"/>
  <c r="BH79" i="1"/>
  <c r="BF79" i="1"/>
  <c r="BD79" i="1"/>
  <c r="BD78" i="1" s="1"/>
  <c r="BB79" i="1"/>
  <c r="AZ79" i="1"/>
  <c r="AX79" i="1"/>
  <c r="AV79" i="1"/>
  <c r="AV78" i="1" s="1"/>
  <c r="AT79" i="1"/>
  <c r="AR79" i="1"/>
  <c r="AP79" i="1"/>
  <c r="AN79" i="1"/>
  <c r="AN78" i="1" s="1"/>
  <c r="AL79" i="1"/>
  <c r="AJ79" i="1"/>
  <c r="AH79" i="1"/>
  <c r="AF79" i="1"/>
  <c r="AF78" i="1" s="1"/>
  <c r="AD79" i="1"/>
  <c r="AB79" i="1"/>
  <c r="Z79" i="1"/>
  <c r="X79" i="1"/>
  <c r="X78" i="1" s="1"/>
  <c r="V79" i="1"/>
  <c r="T79" i="1"/>
  <c r="R79" i="1"/>
  <c r="P79" i="1"/>
  <c r="P78" i="1" s="1"/>
  <c r="N79" i="1"/>
  <c r="DM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H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O77" i="1"/>
  <c r="DK77" i="1"/>
  <c r="DQ77" i="1" s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DK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Q75" i="1" s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Q74" i="1" s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K73" i="1"/>
  <c r="DQ73" i="1" s="1"/>
  <c r="DJ73" i="1"/>
  <c r="DH73" i="1"/>
  <c r="DF73" i="1"/>
  <c r="DD73" i="1"/>
  <c r="DD70" i="1" s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F70" i="1" s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N70" i="1" s="1"/>
  <c r="CL72" i="1"/>
  <c r="CJ72" i="1"/>
  <c r="CH72" i="1"/>
  <c r="CF72" i="1"/>
  <c r="CD72" i="1"/>
  <c r="CB72" i="1"/>
  <c r="BZ72" i="1"/>
  <c r="BX72" i="1"/>
  <c r="BX70" i="1" s="1"/>
  <c r="BV72" i="1"/>
  <c r="BT72" i="1"/>
  <c r="BR72" i="1"/>
  <c r="BP72" i="1"/>
  <c r="BP70" i="1" s="1"/>
  <c r="BN72" i="1"/>
  <c r="BL72" i="1"/>
  <c r="BJ72" i="1"/>
  <c r="BH72" i="1"/>
  <c r="BF72" i="1"/>
  <c r="BD72" i="1"/>
  <c r="BB72" i="1"/>
  <c r="AZ72" i="1"/>
  <c r="AZ70" i="1" s="1"/>
  <c r="AX72" i="1"/>
  <c r="AV72" i="1"/>
  <c r="AT72" i="1"/>
  <c r="AR72" i="1"/>
  <c r="AP72" i="1"/>
  <c r="AN72" i="1"/>
  <c r="AL72" i="1"/>
  <c r="AJ72" i="1"/>
  <c r="AH72" i="1"/>
  <c r="AF72" i="1"/>
  <c r="AD72" i="1"/>
  <c r="AB72" i="1"/>
  <c r="AB70" i="1" s="1"/>
  <c r="Z72" i="1"/>
  <c r="X72" i="1"/>
  <c r="V72" i="1"/>
  <c r="T72" i="1"/>
  <c r="R72" i="1"/>
  <c r="P72" i="1"/>
  <c r="N72" i="1"/>
  <c r="DO71" i="1"/>
  <c r="DK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L71" i="1" s="1"/>
  <c r="DM70" i="1"/>
  <c r="DI70" i="1"/>
  <c r="DG70" i="1"/>
  <c r="DE70" i="1"/>
  <c r="DC70" i="1"/>
  <c r="DA70" i="1"/>
  <c r="CY70" i="1"/>
  <c r="CW70" i="1"/>
  <c r="CU70" i="1"/>
  <c r="CS70" i="1"/>
  <c r="CR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R70" i="1"/>
  <c r="AQ70" i="1"/>
  <c r="AO70" i="1"/>
  <c r="AM70" i="1"/>
  <c r="AK70" i="1"/>
  <c r="AI70" i="1"/>
  <c r="AG70" i="1"/>
  <c r="AF70" i="1"/>
  <c r="AE70" i="1"/>
  <c r="AC70" i="1"/>
  <c r="AA70" i="1"/>
  <c r="Y70" i="1"/>
  <c r="W70" i="1"/>
  <c r="U70" i="1"/>
  <c r="S70" i="1"/>
  <c r="Q70" i="1"/>
  <c r="P70" i="1"/>
  <c r="O70" i="1"/>
  <c r="M70" i="1"/>
  <c r="DK69" i="1"/>
  <c r="DQ69" i="1" s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DK68" i="1"/>
  <c r="DQ68" i="1" s="1"/>
  <c r="DJ68" i="1"/>
  <c r="DH68" i="1"/>
  <c r="DF68" i="1"/>
  <c r="DD68" i="1"/>
  <c r="DD59" i="1" s="1"/>
  <c r="DB68" i="1"/>
  <c r="CZ68" i="1"/>
  <c r="CX68" i="1"/>
  <c r="CV68" i="1"/>
  <c r="CT68" i="1"/>
  <c r="CR68" i="1"/>
  <c r="CP68" i="1"/>
  <c r="CN68" i="1"/>
  <c r="CN59" i="1" s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H59" i="1" s="1"/>
  <c r="BF68" i="1"/>
  <c r="BD68" i="1"/>
  <c r="BB68" i="1"/>
  <c r="AZ68" i="1"/>
  <c r="AX68" i="1"/>
  <c r="AV68" i="1"/>
  <c r="AT68" i="1"/>
  <c r="AR68" i="1"/>
  <c r="AR59" i="1" s="1"/>
  <c r="AP68" i="1"/>
  <c r="AN68" i="1"/>
  <c r="AL68" i="1"/>
  <c r="AJ68" i="1"/>
  <c r="AH68" i="1"/>
  <c r="AF68" i="1"/>
  <c r="AD68" i="1"/>
  <c r="AB68" i="1"/>
  <c r="AB59" i="1" s="1"/>
  <c r="Z68" i="1"/>
  <c r="X68" i="1"/>
  <c r="V68" i="1"/>
  <c r="T68" i="1"/>
  <c r="R68" i="1"/>
  <c r="P68" i="1"/>
  <c r="N68" i="1"/>
  <c r="DO67" i="1"/>
  <c r="DK67" i="1"/>
  <c r="DQ67" i="1" s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Q66" i="1" s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Q65" i="1" s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Q64" i="1" s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Q63" i="1" s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Q62" i="1" s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Q61" i="1" s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O60" i="1"/>
  <c r="DK60" i="1"/>
  <c r="DQ60" i="1" s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DL60" i="1" s="1"/>
  <c r="DM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X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K58" i="1"/>
  <c r="DK57" i="1" s="1"/>
  <c r="DJ58" i="1"/>
  <c r="DH58" i="1"/>
  <c r="DF58" i="1"/>
  <c r="DD58" i="1"/>
  <c r="DB58" i="1"/>
  <c r="CZ58" i="1"/>
  <c r="CZ57" i="1" s="1"/>
  <c r="CX58" i="1"/>
  <c r="CV58" i="1"/>
  <c r="CV57" i="1" s="1"/>
  <c r="CT58" i="1"/>
  <c r="CR58" i="1"/>
  <c r="CP58" i="1"/>
  <c r="CN58" i="1"/>
  <c r="CL58" i="1"/>
  <c r="CJ58" i="1"/>
  <c r="CJ57" i="1" s="1"/>
  <c r="CH58" i="1"/>
  <c r="CF58" i="1"/>
  <c r="CF57" i="1" s="1"/>
  <c r="CD58" i="1"/>
  <c r="CB58" i="1"/>
  <c r="CB57" i="1" s="1"/>
  <c r="BZ58" i="1"/>
  <c r="BX58" i="1"/>
  <c r="BX57" i="1" s="1"/>
  <c r="BV58" i="1"/>
  <c r="BT58" i="1"/>
  <c r="BR58" i="1"/>
  <c r="BP58" i="1"/>
  <c r="BP57" i="1" s="1"/>
  <c r="BN58" i="1"/>
  <c r="BL58" i="1"/>
  <c r="BL57" i="1" s="1"/>
  <c r="BJ58" i="1"/>
  <c r="BH58" i="1"/>
  <c r="BF58" i="1"/>
  <c r="BD58" i="1"/>
  <c r="BB58" i="1"/>
  <c r="AZ58" i="1"/>
  <c r="AZ57" i="1" s="1"/>
  <c r="AX58" i="1"/>
  <c r="AV58" i="1"/>
  <c r="AT58" i="1"/>
  <c r="AR58" i="1"/>
  <c r="AP58" i="1"/>
  <c r="AN58" i="1"/>
  <c r="AN57" i="1" s="1"/>
  <c r="AL58" i="1"/>
  <c r="AJ58" i="1"/>
  <c r="AJ57" i="1" s="1"/>
  <c r="AH58" i="1"/>
  <c r="AF58" i="1"/>
  <c r="AD58" i="1"/>
  <c r="AB58" i="1"/>
  <c r="Z58" i="1"/>
  <c r="X58" i="1"/>
  <c r="X57" i="1" s="1"/>
  <c r="V58" i="1"/>
  <c r="T58" i="1"/>
  <c r="T57" i="1" s="1"/>
  <c r="R58" i="1"/>
  <c r="P58" i="1"/>
  <c r="P57" i="1" s="1"/>
  <c r="N58" i="1"/>
  <c r="DM57" i="1"/>
  <c r="DI57" i="1"/>
  <c r="DH57" i="1"/>
  <c r="DG57" i="1"/>
  <c r="DE57" i="1"/>
  <c r="DD57" i="1"/>
  <c r="DC57" i="1"/>
  <c r="DA57" i="1"/>
  <c r="CY57" i="1"/>
  <c r="CW57" i="1"/>
  <c r="CU57" i="1"/>
  <c r="CS57" i="1"/>
  <c r="CR57" i="1"/>
  <c r="CQ57" i="1"/>
  <c r="CO57" i="1"/>
  <c r="CN57" i="1"/>
  <c r="CM57" i="1"/>
  <c r="CK57" i="1"/>
  <c r="CI57" i="1"/>
  <c r="CG57" i="1"/>
  <c r="CE57" i="1"/>
  <c r="CC57" i="1"/>
  <c r="CA57" i="1"/>
  <c r="BY57" i="1"/>
  <c r="BW57" i="1"/>
  <c r="BU57" i="1"/>
  <c r="BT57" i="1"/>
  <c r="BS57" i="1"/>
  <c r="BQ57" i="1"/>
  <c r="BO57" i="1"/>
  <c r="BM57" i="1"/>
  <c r="BK57" i="1"/>
  <c r="BI57" i="1"/>
  <c r="BH57" i="1"/>
  <c r="BG57" i="1"/>
  <c r="BE57" i="1"/>
  <c r="BD57" i="1"/>
  <c r="BC57" i="1"/>
  <c r="BA57" i="1"/>
  <c r="AY57" i="1"/>
  <c r="AW57" i="1"/>
  <c r="AV57" i="1"/>
  <c r="AU57" i="1"/>
  <c r="AS57" i="1"/>
  <c r="AR57" i="1"/>
  <c r="AQ57" i="1"/>
  <c r="AO57" i="1"/>
  <c r="AM57" i="1"/>
  <c r="AK57" i="1"/>
  <c r="AI57" i="1"/>
  <c r="AG57" i="1"/>
  <c r="AF57" i="1"/>
  <c r="AE57" i="1"/>
  <c r="AC57" i="1"/>
  <c r="AB57" i="1"/>
  <c r="AA57" i="1"/>
  <c r="Y57" i="1"/>
  <c r="W57" i="1"/>
  <c r="U57" i="1"/>
  <c r="S57" i="1"/>
  <c r="Q57" i="1"/>
  <c r="O57" i="1"/>
  <c r="M57" i="1"/>
  <c r="DK56" i="1"/>
  <c r="DQ56" i="1" s="1"/>
  <c r="DQ55" i="1" s="1"/>
  <c r="DJ56" i="1"/>
  <c r="DJ55" i="1" s="1"/>
  <c r="DH56" i="1"/>
  <c r="DF56" i="1"/>
  <c r="DF55" i="1" s="1"/>
  <c r="DD56" i="1"/>
  <c r="DD55" i="1" s="1"/>
  <c r="DB56" i="1"/>
  <c r="DB55" i="1" s="1"/>
  <c r="CZ56" i="1"/>
  <c r="CX56" i="1"/>
  <c r="CX55" i="1" s="1"/>
  <c r="CV56" i="1"/>
  <c r="CT56" i="1"/>
  <c r="CT55" i="1" s="1"/>
  <c r="CR56" i="1"/>
  <c r="CP56" i="1"/>
  <c r="CP55" i="1" s="1"/>
  <c r="CN56" i="1"/>
  <c r="CN55" i="1" s="1"/>
  <c r="CL56" i="1"/>
  <c r="CL55" i="1" s="1"/>
  <c r="CJ56" i="1"/>
  <c r="CH56" i="1"/>
  <c r="CH55" i="1" s="1"/>
  <c r="CF56" i="1"/>
  <c r="CD56" i="1"/>
  <c r="CD55" i="1" s="1"/>
  <c r="CB56" i="1"/>
  <c r="BZ56" i="1"/>
  <c r="BZ55" i="1" s="1"/>
  <c r="BX56" i="1"/>
  <c r="BX55" i="1" s="1"/>
  <c r="BV56" i="1"/>
  <c r="BV55" i="1" s="1"/>
  <c r="BT56" i="1"/>
  <c r="BR56" i="1"/>
  <c r="BR55" i="1" s="1"/>
  <c r="BP56" i="1"/>
  <c r="BN56" i="1"/>
  <c r="BN55" i="1" s="1"/>
  <c r="BL56" i="1"/>
  <c r="BJ56" i="1"/>
  <c r="BJ55" i="1" s="1"/>
  <c r="BH56" i="1"/>
  <c r="BH55" i="1" s="1"/>
  <c r="BF56" i="1"/>
  <c r="BF55" i="1" s="1"/>
  <c r="BD56" i="1"/>
  <c r="BB56" i="1"/>
  <c r="BB55" i="1" s="1"/>
  <c r="AZ56" i="1"/>
  <c r="AX56" i="1"/>
  <c r="AX55" i="1" s="1"/>
  <c r="AV56" i="1"/>
  <c r="AT56" i="1"/>
  <c r="AT55" i="1" s="1"/>
  <c r="AR56" i="1"/>
  <c r="AR55" i="1" s="1"/>
  <c r="AP56" i="1"/>
  <c r="AP55" i="1" s="1"/>
  <c r="AN56" i="1"/>
  <c r="AL56" i="1"/>
  <c r="AL55" i="1" s="1"/>
  <c r="AJ56" i="1"/>
  <c r="AH56" i="1"/>
  <c r="AH55" i="1" s="1"/>
  <c r="AF56" i="1"/>
  <c r="AD56" i="1"/>
  <c r="AD55" i="1" s="1"/>
  <c r="AB56" i="1"/>
  <c r="AB55" i="1" s="1"/>
  <c r="Z56" i="1"/>
  <c r="Z55" i="1" s="1"/>
  <c r="X56" i="1"/>
  <c r="V56" i="1"/>
  <c r="V55" i="1" s="1"/>
  <c r="T56" i="1"/>
  <c r="R56" i="1"/>
  <c r="R55" i="1" s="1"/>
  <c r="P56" i="1"/>
  <c r="N56" i="1"/>
  <c r="DM55" i="1"/>
  <c r="DI55" i="1"/>
  <c r="DH55" i="1"/>
  <c r="DG55" i="1"/>
  <c r="DE55" i="1"/>
  <c r="DC55" i="1"/>
  <c r="DA55" i="1"/>
  <c r="CZ55" i="1"/>
  <c r="CY55" i="1"/>
  <c r="CW55" i="1"/>
  <c r="CV55" i="1"/>
  <c r="CU55" i="1"/>
  <c r="CS55" i="1"/>
  <c r="CR55" i="1"/>
  <c r="CQ55" i="1"/>
  <c r="CO55" i="1"/>
  <c r="CM55" i="1"/>
  <c r="CK55" i="1"/>
  <c r="CJ55" i="1"/>
  <c r="CI55" i="1"/>
  <c r="CG55" i="1"/>
  <c r="CF55" i="1"/>
  <c r="CE55" i="1"/>
  <c r="CC55" i="1"/>
  <c r="CB55" i="1"/>
  <c r="CA55" i="1"/>
  <c r="BY55" i="1"/>
  <c r="BW55" i="1"/>
  <c r="BU55" i="1"/>
  <c r="BT55" i="1"/>
  <c r="BS55" i="1"/>
  <c r="BQ55" i="1"/>
  <c r="BP55" i="1"/>
  <c r="BO55" i="1"/>
  <c r="BM55" i="1"/>
  <c r="BL55" i="1"/>
  <c r="BK55" i="1"/>
  <c r="BI55" i="1"/>
  <c r="BG55" i="1"/>
  <c r="BE55" i="1"/>
  <c r="BD55" i="1"/>
  <c r="BC55" i="1"/>
  <c r="BA55" i="1"/>
  <c r="AZ55" i="1"/>
  <c r="AY55" i="1"/>
  <c r="AW55" i="1"/>
  <c r="AV55" i="1"/>
  <c r="AU55" i="1"/>
  <c r="AS55" i="1"/>
  <c r="AQ55" i="1"/>
  <c r="AO55" i="1"/>
  <c r="AN55" i="1"/>
  <c r="AM55" i="1"/>
  <c r="AK55" i="1"/>
  <c r="AJ55" i="1"/>
  <c r="AI55" i="1"/>
  <c r="AG55" i="1"/>
  <c r="AF55" i="1"/>
  <c r="AE55" i="1"/>
  <c r="AC55" i="1"/>
  <c r="AA55" i="1"/>
  <c r="Y55" i="1"/>
  <c r="X55" i="1"/>
  <c r="W55" i="1"/>
  <c r="U55" i="1"/>
  <c r="T55" i="1"/>
  <c r="S55" i="1"/>
  <c r="Q55" i="1"/>
  <c r="P55" i="1"/>
  <c r="O55" i="1"/>
  <c r="M55" i="1"/>
  <c r="DK54" i="1"/>
  <c r="DQ54" i="1" s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DK53" i="1"/>
  <c r="DQ53" i="1" s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DK52" i="1"/>
  <c r="DQ52" i="1" s="1"/>
  <c r="DQ51" i="1" s="1"/>
  <c r="DJ52" i="1"/>
  <c r="DJ51" i="1" s="1"/>
  <c r="DH52" i="1"/>
  <c r="DF52" i="1"/>
  <c r="DF51" i="1" s="1"/>
  <c r="DD52" i="1"/>
  <c r="DD51" i="1" s="1"/>
  <c r="DB52" i="1"/>
  <c r="DB51" i="1" s="1"/>
  <c r="CZ52" i="1"/>
  <c r="CZ51" i="1" s="1"/>
  <c r="CX52" i="1"/>
  <c r="CX51" i="1" s="1"/>
  <c r="CV52" i="1"/>
  <c r="CV51" i="1" s="1"/>
  <c r="CT52" i="1"/>
  <c r="CT51" i="1" s="1"/>
  <c r="CR52" i="1"/>
  <c r="CP52" i="1"/>
  <c r="CP51" i="1" s="1"/>
  <c r="CN52" i="1"/>
  <c r="CL52" i="1"/>
  <c r="CL51" i="1" s="1"/>
  <c r="CJ52" i="1"/>
  <c r="CJ51" i="1" s="1"/>
  <c r="CH52" i="1"/>
  <c r="CH51" i="1" s="1"/>
  <c r="CF52" i="1"/>
  <c r="CF51" i="1" s="1"/>
  <c r="CD52" i="1"/>
  <c r="CD51" i="1" s="1"/>
  <c r="CB52" i="1"/>
  <c r="BZ52" i="1"/>
  <c r="BZ51" i="1" s="1"/>
  <c r="BX52" i="1"/>
  <c r="BX51" i="1" s="1"/>
  <c r="BV52" i="1"/>
  <c r="BV51" i="1" s="1"/>
  <c r="BT52" i="1"/>
  <c r="BT51" i="1" s="1"/>
  <c r="BR52" i="1"/>
  <c r="BR51" i="1" s="1"/>
  <c r="BP52" i="1"/>
  <c r="BN52" i="1"/>
  <c r="BN51" i="1" s="1"/>
  <c r="BL52" i="1"/>
  <c r="BJ52" i="1"/>
  <c r="BJ51" i="1" s="1"/>
  <c r="BH52" i="1"/>
  <c r="BH51" i="1" s="1"/>
  <c r="BF52" i="1"/>
  <c r="BF51" i="1" s="1"/>
  <c r="BD52" i="1"/>
  <c r="BD51" i="1" s="1"/>
  <c r="BB52" i="1"/>
  <c r="BB51" i="1" s="1"/>
  <c r="AZ52" i="1"/>
  <c r="AZ51" i="1" s="1"/>
  <c r="AX52" i="1"/>
  <c r="AX51" i="1" s="1"/>
  <c r="AV52" i="1"/>
  <c r="AT52" i="1"/>
  <c r="AT51" i="1" s="1"/>
  <c r="AR52" i="1"/>
  <c r="AR51" i="1" s="1"/>
  <c r="AP52" i="1"/>
  <c r="AP51" i="1" s="1"/>
  <c r="AN52" i="1"/>
  <c r="AN51" i="1" s="1"/>
  <c r="AL52" i="1"/>
  <c r="AL51" i="1" s="1"/>
  <c r="AJ52" i="1"/>
  <c r="AJ51" i="1" s="1"/>
  <c r="AH52" i="1"/>
  <c r="AH51" i="1" s="1"/>
  <c r="AF52" i="1"/>
  <c r="AD52" i="1"/>
  <c r="AD51" i="1" s="1"/>
  <c r="AB52" i="1"/>
  <c r="Z52" i="1"/>
  <c r="Z51" i="1" s="1"/>
  <c r="X52" i="1"/>
  <c r="X51" i="1" s="1"/>
  <c r="V52" i="1"/>
  <c r="V51" i="1" s="1"/>
  <c r="T52" i="1"/>
  <c r="T51" i="1" s="1"/>
  <c r="R52" i="1"/>
  <c r="R51" i="1" s="1"/>
  <c r="P52" i="1"/>
  <c r="N52" i="1"/>
  <c r="DM51" i="1"/>
  <c r="DI51" i="1"/>
  <c r="DH51" i="1"/>
  <c r="DG51" i="1"/>
  <c r="DE51" i="1"/>
  <c r="DC51" i="1"/>
  <c r="DA51" i="1"/>
  <c r="CY51" i="1"/>
  <c r="CW51" i="1"/>
  <c r="CU51" i="1"/>
  <c r="CS51" i="1"/>
  <c r="CR51" i="1"/>
  <c r="CQ51" i="1"/>
  <c r="CO51" i="1"/>
  <c r="CN51" i="1"/>
  <c r="CM51" i="1"/>
  <c r="CK51" i="1"/>
  <c r="CI51" i="1"/>
  <c r="CG51" i="1"/>
  <c r="CE51" i="1"/>
  <c r="CC51" i="1"/>
  <c r="CB51" i="1"/>
  <c r="CA51" i="1"/>
  <c r="BY51" i="1"/>
  <c r="BW51" i="1"/>
  <c r="BU51" i="1"/>
  <c r="BS51" i="1"/>
  <c r="BQ51" i="1"/>
  <c r="BP51" i="1"/>
  <c r="BO51" i="1"/>
  <c r="BM51" i="1"/>
  <c r="BL51" i="1"/>
  <c r="BK51" i="1"/>
  <c r="BI51" i="1"/>
  <c r="BG51" i="1"/>
  <c r="BE51" i="1"/>
  <c r="BC51" i="1"/>
  <c r="BA51" i="1"/>
  <c r="AY51" i="1"/>
  <c r="AW51" i="1"/>
  <c r="AV51" i="1"/>
  <c r="AU51" i="1"/>
  <c r="AS51" i="1"/>
  <c r="AQ51" i="1"/>
  <c r="AO51" i="1"/>
  <c r="AM51" i="1"/>
  <c r="AK51" i="1"/>
  <c r="AI51" i="1"/>
  <c r="AG51" i="1"/>
  <c r="AF51" i="1"/>
  <c r="AE51" i="1"/>
  <c r="AC51" i="1"/>
  <c r="AB51" i="1"/>
  <c r="AA51" i="1"/>
  <c r="Y51" i="1"/>
  <c r="W51" i="1"/>
  <c r="U51" i="1"/>
  <c r="S51" i="1"/>
  <c r="Q51" i="1"/>
  <c r="P51" i="1"/>
  <c r="O51" i="1"/>
  <c r="M51" i="1"/>
  <c r="DK50" i="1"/>
  <c r="DQ50" i="1" s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DK49" i="1"/>
  <c r="DQ49" i="1" s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Q48" i="1" s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K47" i="1"/>
  <c r="DQ47" i="1" s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Q46" i="1" s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Q45" i="1" s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Q44" i="1" s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Q43" i="1" s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K42" i="1"/>
  <c r="DQ42" i="1" s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K41" i="1"/>
  <c r="DQ41" i="1" s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Q40" i="1" s="1"/>
  <c r="DQ39" i="1" s="1"/>
  <c r="DJ40" i="1"/>
  <c r="DJ39" i="1" s="1"/>
  <c r="DH40" i="1"/>
  <c r="DF40" i="1"/>
  <c r="DF39" i="1" s="1"/>
  <c r="DD40" i="1"/>
  <c r="DD39" i="1" s="1"/>
  <c r="DB40" i="1"/>
  <c r="DB39" i="1" s="1"/>
  <c r="CZ40" i="1"/>
  <c r="CX40" i="1"/>
  <c r="CX39" i="1" s="1"/>
  <c r="CV40" i="1"/>
  <c r="CV39" i="1" s="1"/>
  <c r="CT40" i="1"/>
  <c r="CT39" i="1" s="1"/>
  <c r="CR40" i="1"/>
  <c r="CP40" i="1"/>
  <c r="CP39" i="1" s="1"/>
  <c r="CN40" i="1"/>
  <c r="CL40" i="1"/>
  <c r="CL39" i="1" s="1"/>
  <c r="CJ40" i="1"/>
  <c r="CH40" i="1"/>
  <c r="CH39" i="1" s="1"/>
  <c r="CF40" i="1"/>
  <c r="CF39" i="1" s="1"/>
  <c r="CD40" i="1"/>
  <c r="CD39" i="1" s="1"/>
  <c r="CB40" i="1"/>
  <c r="BZ40" i="1"/>
  <c r="BZ39" i="1" s="1"/>
  <c r="BX40" i="1"/>
  <c r="BX39" i="1" s="1"/>
  <c r="BV40" i="1"/>
  <c r="BV39" i="1" s="1"/>
  <c r="BT40" i="1"/>
  <c r="BR40" i="1"/>
  <c r="BR39" i="1" s="1"/>
  <c r="BP40" i="1"/>
  <c r="BP39" i="1" s="1"/>
  <c r="BN40" i="1"/>
  <c r="BN39" i="1" s="1"/>
  <c r="BL40" i="1"/>
  <c r="BJ40" i="1"/>
  <c r="BJ39" i="1" s="1"/>
  <c r="BH40" i="1"/>
  <c r="BH39" i="1" s="1"/>
  <c r="BF40" i="1"/>
  <c r="BF39" i="1" s="1"/>
  <c r="BD40" i="1"/>
  <c r="BB40" i="1"/>
  <c r="BB39" i="1" s="1"/>
  <c r="AZ40" i="1"/>
  <c r="AZ39" i="1" s="1"/>
  <c r="AX40" i="1"/>
  <c r="AX39" i="1" s="1"/>
  <c r="AV40" i="1"/>
  <c r="AT40" i="1"/>
  <c r="AT39" i="1" s="1"/>
  <c r="AR40" i="1"/>
  <c r="AR39" i="1" s="1"/>
  <c r="AP40" i="1"/>
  <c r="AP39" i="1" s="1"/>
  <c r="AN40" i="1"/>
  <c r="AL40" i="1"/>
  <c r="AL39" i="1" s="1"/>
  <c r="AJ40" i="1"/>
  <c r="AJ39" i="1" s="1"/>
  <c r="AH40" i="1"/>
  <c r="AH39" i="1" s="1"/>
  <c r="AF40" i="1"/>
  <c r="AD40" i="1"/>
  <c r="AD39" i="1" s="1"/>
  <c r="AB40" i="1"/>
  <c r="Z40" i="1"/>
  <c r="Z39" i="1" s="1"/>
  <c r="X40" i="1"/>
  <c r="V40" i="1"/>
  <c r="V39" i="1" s="1"/>
  <c r="T40" i="1"/>
  <c r="T39" i="1" s="1"/>
  <c r="R40" i="1"/>
  <c r="R39" i="1" s="1"/>
  <c r="P40" i="1"/>
  <c r="N40" i="1"/>
  <c r="DM39" i="1"/>
  <c r="DI39" i="1"/>
  <c r="DH39" i="1"/>
  <c r="DG39" i="1"/>
  <c r="DE39" i="1"/>
  <c r="DC39" i="1"/>
  <c r="DA39" i="1"/>
  <c r="CZ39" i="1"/>
  <c r="CY39" i="1"/>
  <c r="CW39" i="1"/>
  <c r="CU39" i="1"/>
  <c r="CS39" i="1"/>
  <c r="CR39" i="1"/>
  <c r="CQ39" i="1"/>
  <c r="CO39" i="1"/>
  <c r="CN39" i="1"/>
  <c r="CM39" i="1"/>
  <c r="CK39" i="1"/>
  <c r="CJ39" i="1"/>
  <c r="CI39" i="1"/>
  <c r="CG39" i="1"/>
  <c r="CE39" i="1"/>
  <c r="CC39" i="1"/>
  <c r="CB39" i="1"/>
  <c r="CA39" i="1"/>
  <c r="BY39" i="1"/>
  <c r="BW39" i="1"/>
  <c r="BU39" i="1"/>
  <c r="BT39" i="1"/>
  <c r="BS39" i="1"/>
  <c r="BQ39" i="1"/>
  <c r="BO39" i="1"/>
  <c r="BM39" i="1"/>
  <c r="BL39" i="1"/>
  <c r="BK39" i="1"/>
  <c r="BI39" i="1"/>
  <c r="BG39" i="1"/>
  <c r="BE39" i="1"/>
  <c r="BD39" i="1"/>
  <c r="BC39" i="1"/>
  <c r="BA39" i="1"/>
  <c r="AY39" i="1"/>
  <c r="AW39" i="1"/>
  <c r="AV39" i="1"/>
  <c r="AU39" i="1"/>
  <c r="AS39" i="1"/>
  <c r="AQ39" i="1"/>
  <c r="AO39" i="1"/>
  <c r="AN39" i="1"/>
  <c r="AM39" i="1"/>
  <c r="AK39" i="1"/>
  <c r="AI39" i="1"/>
  <c r="AG39" i="1"/>
  <c r="AF39" i="1"/>
  <c r="AE39" i="1"/>
  <c r="AC39" i="1"/>
  <c r="AB39" i="1"/>
  <c r="AA39" i="1"/>
  <c r="Y39" i="1"/>
  <c r="X39" i="1"/>
  <c r="W39" i="1"/>
  <c r="U39" i="1"/>
  <c r="S39" i="1"/>
  <c r="Q39" i="1"/>
  <c r="P39" i="1"/>
  <c r="O39" i="1"/>
  <c r="M39" i="1"/>
  <c r="DK38" i="1"/>
  <c r="DQ38" i="1" s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DK37" i="1"/>
  <c r="DQ37" i="1" s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K36" i="1"/>
  <c r="DQ36" i="1" s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K35" i="1"/>
  <c r="DO35" i="1" s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K34" i="1"/>
  <c r="DQ34" i="1" s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K33" i="1"/>
  <c r="DQ33" i="1" s="1"/>
  <c r="DJ33" i="1"/>
  <c r="DJ32" i="1" s="1"/>
  <c r="DH33" i="1"/>
  <c r="DF33" i="1"/>
  <c r="DF32" i="1" s="1"/>
  <c r="DD33" i="1"/>
  <c r="DD32" i="1" s="1"/>
  <c r="DB33" i="1"/>
  <c r="DB32" i="1" s="1"/>
  <c r="CZ33" i="1"/>
  <c r="CX33" i="1"/>
  <c r="CX32" i="1" s="1"/>
  <c r="CV33" i="1"/>
  <c r="CV32" i="1" s="1"/>
  <c r="CT33" i="1"/>
  <c r="CT32" i="1" s="1"/>
  <c r="CR33" i="1"/>
  <c r="CP33" i="1"/>
  <c r="CP32" i="1" s="1"/>
  <c r="CN33" i="1"/>
  <c r="CN32" i="1" s="1"/>
  <c r="CL33" i="1"/>
  <c r="CL32" i="1" s="1"/>
  <c r="CJ33" i="1"/>
  <c r="CH33" i="1"/>
  <c r="CH32" i="1" s="1"/>
  <c r="CF33" i="1"/>
  <c r="CF32" i="1" s="1"/>
  <c r="CD33" i="1"/>
  <c r="CD32" i="1" s="1"/>
  <c r="CB33" i="1"/>
  <c r="BZ33" i="1"/>
  <c r="BZ32" i="1" s="1"/>
  <c r="BX33" i="1"/>
  <c r="BX32" i="1" s="1"/>
  <c r="BV33" i="1"/>
  <c r="BV32" i="1" s="1"/>
  <c r="BT33" i="1"/>
  <c r="BR33" i="1"/>
  <c r="BR32" i="1" s="1"/>
  <c r="BP33" i="1"/>
  <c r="BP32" i="1" s="1"/>
  <c r="BN33" i="1"/>
  <c r="BN32" i="1" s="1"/>
  <c r="BL33" i="1"/>
  <c r="BJ33" i="1"/>
  <c r="BJ32" i="1" s="1"/>
  <c r="BH33" i="1"/>
  <c r="BH32" i="1" s="1"/>
  <c r="BF33" i="1"/>
  <c r="BF32" i="1" s="1"/>
  <c r="BD33" i="1"/>
  <c r="BB33" i="1"/>
  <c r="BB32" i="1" s="1"/>
  <c r="AZ33" i="1"/>
  <c r="AZ32" i="1" s="1"/>
  <c r="AX33" i="1"/>
  <c r="AX32" i="1" s="1"/>
  <c r="AV33" i="1"/>
  <c r="AT33" i="1"/>
  <c r="AT32" i="1" s="1"/>
  <c r="AR33" i="1"/>
  <c r="AR32" i="1" s="1"/>
  <c r="AP33" i="1"/>
  <c r="AP32" i="1" s="1"/>
  <c r="AN33" i="1"/>
  <c r="AL33" i="1"/>
  <c r="AL32" i="1" s="1"/>
  <c r="AJ33" i="1"/>
  <c r="AJ32" i="1" s="1"/>
  <c r="AH33" i="1"/>
  <c r="AH32" i="1" s="1"/>
  <c r="AF33" i="1"/>
  <c r="AD33" i="1"/>
  <c r="AD32" i="1" s="1"/>
  <c r="AB33" i="1"/>
  <c r="AB32" i="1" s="1"/>
  <c r="Z33" i="1"/>
  <c r="Z32" i="1" s="1"/>
  <c r="X33" i="1"/>
  <c r="V33" i="1"/>
  <c r="V32" i="1" s="1"/>
  <c r="T33" i="1"/>
  <c r="T32" i="1" s="1"/>
  <c r="R33" i="1"/>
  <c r="R32" i="1" s="1"/>
  <c r="P33" i="1"/>
  <c r="N33" i="1"/>
  <c r="N32" i="1" s="1"/>
  <c r="DM32" i="1"/>
  <c r="DI32" i="1"/>
  <c r="DH32" i="1"/>
  <c r="DG32" i="1"/>
  <c r="DE32" i="1"/>
  <c r="DC32" i="1"/>
  <c r="DA32" i="1"/>
  <c r="CZ32" i="1"/>
  <c r="CY32" i="1"/>
  <c r="CW32" i="1"/>
  <c r="CU32" i="1"/>
  <c r="CS32" i="1"/>
  <c r="CR32" i="1"/>
  <c r="CQ32" i="1"/>
  <c r="CO32" i="1"/>
  <c r="CM32" i="1"/>
  <c r="CK32" i="1"/>
  <c r="CJ32" i="1"/>
  <c r="CI32" i="1"/>
  <c r="CG32" i="1"/>
  <c r="CE32" i="1"/>
  <c r="CC32" i="1"/>
  <c r="CB32" i="1"/>
  <c r="CA32" i="1"/>
  <c r="BY32" i="1"/>
  <c r="BW32" i="1"/>
  <c r="BU32" i="1"/>
  <c r="BT32" i="1"/>
  <c r="BS32" i="1"/>
  <c r="BQ32" i="1"/>
  <c r="BO32" i="1"/>
  <c r="BM32" i="1"/>
  <c r="BL32" i="1"/>
  <c r="BK32" i="1"/>
  <c r="BI32" i="1"/>
  <c r="BG32" i="1"/>
  <c r="BE32" i="1"/>
  <c r="BD32" i="1"/>
  <c r="BC32" i="1"/>
  <c r="BA32" i="1"/>
  <c r="AY32" i="1"/>
  <c r="AW32" i="1"/>
  <c r="AV32" i="1"/>
  <c r="AU32" i="1"/>
  <c r="AS32" i="1"/>
  <c r="AQ32" i="1"/>
  <c r="AO32" i="1"/>
  <c r="AN32" i="1"/>
  <c r="AM32" i="1"/>
  <c r="AK32" i="1"/>
  <c r="AI32" i="1"/>
  <c r="AG32" i="1"/>
  <c r="AF32" i="1"/>
  <c r="AE32" i="1"/>
  <c r="AC32" i="1"/>
  <c r="AA32" i="1"/>
  <c r="Y32" i="1"/>
  <c r="X32" i="1"/>
  <c r="W32" i="1"/>
  <c r="U32" i="1"/>
  <c r="S32" i="1"/>
  <c r="Q32" i="1"/>
  <c r="P32" i="1"/>
  <c r="O32" i="1"/>
  <c r="M32" i="1"/>
  <c r="DJ31" i="1"/>
  <c r="DH31" i="1"/>
  <c r="DF31" i="1"/>
  <c r="DD31" i="1"/>
  <c r="DB31" i="1"/>
  <c r="CZ31" i="1"/>
  <c r="CX31" i="1"/>
  <c r="CV31" i="1"/>
  <c r="CT31" i="1"/>
  <c r="CQ31" i="1"/>
  <c r="CR31" i="1" s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DK30" i="1"/>
  <c r="DN30" i="1" s="1"/>
  <c r="DJ30" i="1"/>
  <c r="DH30" i="1"/>
  <c r="DF30" i="1"/>
  <c r="DF29" i="1" s="1"/>
  <c r="DD30" i="1"/>
  <c r="DB30" i="1"/>
  <c r="CZ30" i="1"/>
  <c r="CX30" i="1"/>
  <c r="CX29" i="1" s="1"/>
  <c r="CV30" i="1"/>
  <c r="CT30" i="1"/>
  <c r="CR30" i="1"/>
  <c r="CP30" i="1"/>
  <c r="CP29" i="1" s="1"/>
  <c r="CN30" i="1"/>
  <c r="CN29" i="1" s="1"/>
  <c r="CL30" i="1"/>
  <c r="CL29" i="1" s="1"/>
  <c r="CJ30" i="1"/>
  <c r="CJ29" i="1" s="1"/>
  <c r="CH30" i="1"/>
  <c r="CH29" i="1" s="1"/>
  <c r="CF30" i="1"/>
  <c r="CF29" i="1" s="1"/>
  <c r="CD30" i="1"/>
  <c r="CD29" i="1" s="1"/>
  <c r="CB30" i="1"/>
  <c r="CB29" i="1" s="1"/>
  <c r="BZ30" i="1"/>
  <c r="BZ29" i="1" s="1"/>
  <c r="BX30" i="1"/>
  <c r="BV30" i="1"/>
  <c r="BV29" i="1" s="1"/>
  <c r="BT30" i="1"/>
  <c r="BR30" i="1"/>
  <c r="BR29" i="1" s="1"/>
  <c r="BP30" i="1"/>
  <c r="BP29" i="1" s="1"/>
  <c r="BN30" i="1"/>
  <c r="BL30" i="1"/>
  <c r="BJ30" i="1"/>
  <c r="BJ29" i="1" s="1"/>
  <c r="BH30" i="1"/>
  <c r="BH29" i="1" s="1"/>
  <c r="BF30" i="1"/>
  <c r="BF29" i="1" s="1"/>
  <c r="BD30" i="1"/>
  <c r="BD29" i="1" s="1"/>
  <c r="BB30" i="1"/>
  <c r="BB29" i="1" s="1"/>
  <c r="AZ30" i="1"/>
  <c r="AZ29" i="1" s="1"/>
  <c r="AX30" i="1"/>
  <c r="AV30" i="1"/>
  <c r="AV29" i="1" s="1"/>
  <c r="AT30" i="1"/>
  <c r="AT29" i="1" s="1"/>
  <c r="AR30" i="1"/>
  <c r="AP30" i="1"/>
  <c r="AP29" i="1" s="1"/>
  <c r="AN30" i="1"/>
  <c r="AL30" i="1"/>
  <c r="AL29" i="1" s="1"/>
  <c r="AJ30" i="1"/>
  <c r="AH30" i="1"/>
  <c r="AH29" i="1" s="1"/>
  <c r="AF30" i="1"/>
  <c r="AD30" i="1"/>
  <c r="AD29" i="1" s="1"/>
  <c r="AB30" i="1"/>
  <c r="AB29" i="1" s="1"/>
  <c r="Z30" i="1"/>
  <c r="Z29" i="1" s="1"/>
  <c r="X30" i="1"/>
  <c r="X29" i="1" s="1"/>
  <c r="V30" i="1"/>
  <c r="V29" i="1" s="1"/>
  <c r="T30" i="1"/>
  <c r="R30" i="1"/>
  <c r="R29" i="1" s="1"/>
  <c r="P30" i="1"/>
  <c r="P29" i="1" s="1"/>
  <c r="N30" i="1"/>
  <c r="N29" i="1" s="1"/>
  <c r="DM29" i="1"/>
  <c r="DI29" i="1"/>
  <c r="DH29" i="1"/>
  <c r="DG29" i="1"/>
  <c r="DE29" i="1"/>
  <c r="DC29" i="1"/>
  <c r="DA29" i="1"/>
  <c r="CZ29" i="1"/>
  <c r="CY29" i="1"/>
  <c r="CW29" i="1"/>
  <c r="CU29" i="1"/>
  <c r="CS29" i="1"/>
  <c r="CO29" i="1"/>
  <c r="CM29" i="1"/>
  <c r="CK29" i="1"/>
  <c r="CI29" i="1"/>
  <c r="CG29" i="1"/>
  <c r="CE29" i="1"/>
  <c r="CC29" i="1"/>
  <c r="CA29" i="1"/>
  <c r="BY29" i="1"/>
  <c r="BX29" i="1"/>
  <c r="BW29" i="1"/>
  <c r="BU29" i="1"/>
  <c r="BT29" i="1"/>
  <c r="BS29" i="1"/>
  <c r="BQ29" i="1"/>
  <c r="BO29" i="1"/>
  <c r="BN29" i="1"/>
  <c r="BM29" i="1"/>
  <c r="BL29" i="1"/>
  <c r="BK29" i="1"/>
  <c r="BI29" i="1"/>
  <c r="BG29" i="1"/>
  <c r="BE29" i="1"/>
  <c r="BC29" i="1"/>
  <c r="BA29" i="1"/>
  <c r="AY29" i="1"/>
  <c r="AX29" i="1"/>
  <c r="AW29" i="1"/>
  <c r="AU29" i="1"/>
  <c r="AS29" i="1"/>
  <c r="AR29" i="1"/>
  <c r="AQ29" i="1"/>
  <c r="AO29" i="1"/>
  <c r="AN29" i="1"/>
  <c r="AM29" i="1"/>
  <c r="AK29" i="1"/>
  <c r="AJ29" i="1"/>
  <c r="AI29" i="1"/>
  <c r="AG29" i="1"/>
  <c r="AF29" i="1"/>
  <c r="AE29" i="1"/>
  <c r="AC29" i="1"/>
  <c r="AA29" i="1"/>
  <c r="Y29" i="1"/>
  <c r="W29" i="1"/>
  <c r="U29" i="1"/>
  <c r="T29" i="1"/>
  <c r="S29" i="1"/>
  <c r="Q29" i="1"/>
  <c r="O29" i="1"/>
  <c r="M29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K28" i="1"/>
  <c r="AJ28" i="1"/>
  <c r="AH28" i="1"/>
  <c r="AF28" i="1"/>
  <c r="AD28" i="1"/>
  <c r="AB28" i="1"/>
  <c r="Z28" i="1"/>
  <c r="X28" i="1"/>
  <c r="V28" i="1"/>
  <c r="S28" i="1"/>
  <c r="T28" i="1" s="1"/>
  <c r="R28" i="1"/>
  <c r="P28" i="1"/>
  <c r="N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K27" i="1"/>
  <c r="AL27" i="1" s="1"/>
  <c r="AJ27" i="1"/>
  <c r="AH27" i="1"/>
  <c r="AF27" i="1"/>
  <c r="AD27" i="1"/>
  <c r="AB27" i="1"/>
  <c r="Z27" i="1"/>
  <c r="X27" i="1"/>
  <c r="V27" i="1"/>
  <c r="T27" i="1"/>
  <c r="R27" i="1"/>
  <c r="P27" i="1"/>
  <c r="N27" i="1"/>
  <c r="DK26" i="1"/>
  <c r="DQ26" i="1" s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DK25" i="1"/>
  <c r="DO25" i="1" s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K24" i="1"/>
  <c r="DQ24" i="1" s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K23" i="1"/>
  <c r="DQ23" i="1" s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K22" i="1"/>
  <c r="DQ22" i="1" s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K21" i="1"/>
  <c r="DQ21" i="1" s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O20" i="1" s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Q19" i="1" s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Y18" i="1"/>
  <c r="DK18" i="1" s="1"/>
  <c r="DQ18" i="1" s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K17" i="1"/>
  <c r="DK17" i="1" s="1"/>
  <c r="AJ17" i="1"/>
  <c r="AH17" i="1"/>
  <c r="AF17" i="1"/>
  <c r="AD17" i="1"/>
  <c r="AD15" i="1" s="1"/>
  <c r="AB17" i="1"/>
  <c r="Z17" i="1"/>
  <c r="X17" i="1"/>
  <c r="V17" i="1"/>
  <c r="T17" i="1"/>
  <c r="R17" i="1"/>
  <c r="P17" i="1"/>
  <c r="N17" i="1"/>
  <c r="DJ16" i="1"/>
  <c r="DJ15" i="1" s="1"/>
  <c r="DH16" i="1"/>
  <c r="DH15" i="1" s="1"/>
  <c r="DF16" i="1"/>
  <c r="DD16" i="1"/>
  <c r="DB16" i="1"/>
  <c r="DB15" i="1" s="1"/>
  <c r="CZ16" i="1"/>
  <c r="CZ15" i="1" s="1"/>
  <c r="CX16" i="1"/>
  <c r="CV16" i="1"/>
  <c r="CT16" i="1"/>
  <c r="CT15" i="1" s="1"/>
  <c r="CR16" i="1"/>
  <c r="CR15" i="1" s="1"/>
  <c r="CP16" i="1"/>
  <c r="CN16" i="1"/>
  <c r="CL16" i="1"/>
  <c r="CL15" i="1" s="1"/>
  <c r="CJ16" i="1"/>
  <c r="CJ15" i="1" s="1"/>
  <c r="CH16" i="1"/>
  <c r="CF16" i="1"/>
  <c r="CD16" i="1"/>
  <c r="CD15" i="1" s="1"/>
  <c r="CB16" i="1"/>
  <c r="CB15" i="1" s="1"/>
  <c r="BZ16" i="1"/>
  <c r="BX16" i="1"/>
  <c r="BV16" i="1"/>
  <c r="BV15" i="1" s="1"/>
  <c r="BT16" i="1"/>
  <c r="BT15" i="1" s="1"/>
  <c r="BR16" i="1"/>
  <c r="BP16" i="1"/>
  <c r="BN16" i="1"/>
  <c r="BN15" i="1" s="1"/>
  <c r="BL16" i="1"/>
  <c r="BL15" i="1" s="1"/>
  <c r="BJ16" i="1"/>
  <c r="BH16" i="1"/>
  <c r="BF16" i="1"/>
  <c r="BF15" i="1" s="1"/>
  <c r="BD16" i="1"/>
  <c r="BD15" i="1" s="1"/>
  <c r="BB16" i="1"/>
  <c r="AZ16" i="1"/>
  <c r="AX16" i="1"/>
  <c r="AX15" i="1" s="1"/>
  <c r="AV16" i="1"/>
  <c r="AV15" i="1" s="1"/>
  <c r="AT16" i="1"/>
  <c r="AR16" i="1"/>
  <c r="AP16" i="1"/>
  <c r="AP15" i="1" s="1"/>
  <c r="AN16" i="1"/>
  <c r="AN15" i="1" s="1"/>
  <c r="AL16" i="1"/>
  <c r="AJ16" i="1"/>
  <c r="AH16" i="1"/>
  <c r="AH15" i="1" s="1"/>
  <c r="AF16" i="1"/>
  <c r="AF15" i="1" s="1"/>
  <c r="AD16" i="1"/>
  <c r="AB16" i="1"/>
  <c r="Z16" i="1"/>
  <c r="Z15" i="1" s="1"/>
  <c r="X16" i="1"/>
  <c r="X15" i="1" s="1"/>
  <c r="V16" i="1"/>
  <c r="T16" i="1"/>
  <c r="R16" i="1"/>
  <c r="R15" i="1" s="1"/>
  <c r="P16" i="1"/>
  <c r="P15" i="1" s="1"/>
  <c r="M16" i="1"/>
  <c r="DK16" i="1" s="1"/>
  <c r="DM15" i="1"/>
  <c r="DI15" i="1"/>
  <c r="DG15" i="1"/>
  <c r="DF15" i="1"/>
  <c r="DE15" i="1"/>
  <c r="DC15" i="1"/>
  <c r="DA15" i="1"/>
  <c r="CY15" i="1"/>
  <c r="CX15" i="1"/>
  <c r="CW15" i="1"/>
  <c r="CU15" i="1"/>
  <c r="CS15" i="1"/>
  <c r="CQ15" i="1"/>
  <c r="CP15" i="1"/>
  <c r="CO15" i="1"/>
  <c r="CM15" i="1"/>
  <c r="CK15" i="1"/>
  <c r="CI15" i="1"/>
  <c r="CH15" i="1"/>
  <c r="CG15" i="1"/>
  <c r="CE15" i="1"/>
  <c r="CC15" i="1"/>
  <c r="CA15" i="1"/>
  <c r="BZ15" i="1"/>
  <c r="BY15" i="1"/>
  <c r="BW15" i="1"/>
  <c r="BU15" i="1"/>
  <c r="BS15" i="1"/>
  <c r="BR15" i="1"/>
  <c r="BQ15" i="1"/>
  <c r="BO15" i="1"/>
  <c r="BM15" i="1"/>
  <c r="BK15" i="1"/>
  <c r="BJ15" i="1"/>
  <c r="BI15" i="1"/>
  <c r="BG15" i="1"/>
  <c r="BE15" i="1"/>
  <c r="BC15" i="1"/>
  <c r="BB15" i="1"/>
  <c r="BA15" i="1"/>
  <c r="AY15" i="1"/>
  <c r="AW15" i="1"/>
  <c r="AU15" i="1"/>
  <c r="AT15" i="1"/>
  <c r="AS15" i="1"/>
  <c r="AQ15" i="1"/>
  <c r="AO15" i="1"/>
  <c r="AM15" i="1"/>
  <c r="AI15" i="1"/>
  <c r="AG15" i="1"/>
  <c r="AE15" i="1"/>
  <c r="AC15" i="1"/>
  <c r="AA15" i="1"/>
  <c r="Y15" i="1"/>
  <c r="W15" i="1"/>
  <c r="V15" i="1"/>
  <c r="U15" i="1"/>
  <c r="Q15" i="1"/>
  <c r="O15" i="1"/>
  <c r="M15" i="1"/>
  <c r="DO14" i="1"/>
  <c r="DO13" i="1" s="1"/>
  <c r="DK14" i="1"/>
  <c r="DQ14" i="1" s="1"/>
  <c r="DQ13" i="1" s="1"/>
  <c r="DJ14" i="1"/>
  <c r="DJ13" i="1" s="1"/>
  <c r="DH14" i="1"/>
  <c r="DH13" i="1" s="1"/>
  <c r="DF14" i="1"/>
  <c r="DD14" i="1"/>
  <c r="DB14" i="1"/>
  <c r="DB13" i="1" s="1"/>
  <c r="CZ14" i="1"/>
  <c r="CZ13" i="1" s="1"/>
  <c r="CX14" i="1"/>
  <c r="CV14" i="1"/>
  <c r="CT14" i="1"/>
  <c r="CR14" i="1"/>
  <c r="CR13" i="1" s="1"/>
  <c r="CP14" i="1"/>
  <c r="CN14" i="1"/>
  <c r="CL14" i="1"/>
  <c r="CJ14" i="1"/>
  <c r="CJ13" i="1" s="1"/>
  <c r="CH14" i="1"/>
  <c r="CF14" i="1"/>
  <c r="CD14" i="1"/>
  <c r="CD13" i="1" s="1"/>
  <c r="CB14" i="1"/>
  <c r="CB13" i="1" s="1"/>
  <c r="BZ14" i="1"/>
  <c r="BX14" i="1"/>
  <c r="BV14" i="1"/>
  <c r="BV13" i="1" s="1"/>
  <c r="BT14" i="1"/>
  <c r="BT13" i="1" s="1"/>
  <c r="BR14" i="1"/>
  <c r="BP14" i="1"/>
  <c r="BN14" i="1"/>
  <c r="BL14" i="1"/>
  <c r="BL13" i="1" s="1"/>
  <c r="BJ14" i="1"/>
  <c r="BH14" i="1"/>
  <c r="BF14" i="1"/>
  <c r="BD14" i="1"/>
  <c r="BD13" i="1" s="1"/>
  <c r="BB14" i="1"/>
  <c r="AZ14" i="1"/>
  <c r="AX14" i="1"/>
  <c r="AX13" i="1" s="1"/>
  <c r="AV14" i="1"/>
  <c r="AV13" i="1" s="1"/>
  <c r="AT14" i="1"/>
  <c r="AR14" i="1"/>
  <c r="AR13" i="1" s="1"/>
  <c r="AP14" i="1"/>
  <c r="AN14" i="1"/>
  <c r="AN13" i="1" s="1"/>
  <c r="AL14" i="1"/>
  <c r="AJ14" i="1"/>
  <c r="AJ13" i="1" s="1"/>
  <c r="AH14" i="1"/>
  <c r="AH13" i="1" s="1"/>
  <c r="AF14" i="1"/>
  <c r="AF13" i="1" s="1"/>
  <c r="AD14" i="1"/>
  <c r="AB14" i="1"/>
  <c r="Z14" i="1"/>
  <c r="Z13" i="1" s="1"/>
  <c r="X14" i="1"/>
  <c r="V14" i="1"/>
  <c r="T14" i="1"/>
  <c r="R14" i="1"/>
  <c r="P14" i="1"/>
  <c r="P13" i="1" s="1"/>
  <c r="N14" i="1"/>
  <c r="DM13" i="1"/>
  <c r="DK13" i="1"/>
  <c r="DI13" i="1"/>
  <c r="DG13" i="1"/>
  <c r="DF13" i="1"/>
  <c r="DE13" i="1"/>
  <c r="DD13" i="1"/>
  <c r="DC13" i="1"/>
  <c r="DA13" i="1"/>
  <c r="CY13" i="1"/>
  <c r="CX13" i="1"/>
  <c r="CW13" i="1"/>
  <c r="CV13" i="1"/>
  <c r="CU13" i="1"/>
  <c r="CT13" i="1"/>
  <c r="CS13" i="1"/>
  <c r="CQ13" i="1"/>
  <c r="CP13" i="1"/>
  <c r="CO13" i="1"/>
  <c r="CN13" i="1"/>
  <c r="CM13" i="1"/>
  <c r="CL13" i="1"/>
  <c r="CK13" i="1"/>
  <c r="CI13" i="1"/>
  <c r="CH13" i="1"/>
  <c r="CG13" i="1"/>
  <c r="CF13" i="1"/>
  <c r="CE13" i="1"/>
  <c r="CC13" i="1"/>
  <c r="CA13" i="1"/>
  <c r="BZ13" i="1"/>
  <c r="BY13" i="1"/>
  <c r="BX13" i="1"/>
  <c r="BW13" i="1"/>
  <c r="BU13" i="1"/>
  <c r="BS13" i="1"/>
  <c r="BS410" i="1" s="1"/>
  <c r="BS413" i="1" s="1"/>
  <c r="BR13" i="1"/>
  <c r="BQ13" i="1"/>
  <c r="BP13" i="1"/>
  <c r="BO13" i="1"/>
  <c r="BN13" i="1"/>
  <c r="BM13" i="1"/>
  <c r="BK13" i="1"/>
  <c r="BJ13" i="1"/>
  <c r="BI13" i="1"/>
  <c r="BH13" i="1"/>
  <c r="BG13" i="1"/>
  <c r="BF13" i="1"/>
  <c r="BE13" i="1"/>
  <c r="BC13" i="1"/>
  <c r="BB13" i="1"/>
  <c r="BA13" i="1"/>
  <c r="AZ13" i="1"/>
  <c r="AY13" i="1"/>
  <c r="AW13" i="1"/>
  <c r="AT13" i="1"/>
  <c r="AS13" i="1"/>
  <c r="AQ13" i="1"/>
  <c r="AP13" i="1"/>
  <c r="AO13" i="1"/>
  <c r="AM13" i="1"/>
  <c r="AL13" i="1"/>
  <c r="AK13" i="1"/>
  <c r="AG13" i="1"/>
  <c r="AE13" i="1"/>
  <c r="AD13" i="1"/>
  <c r="AC13" i="1"/>
  <c r="AB13" i="1"/>
  <c r="AA13" i="1"/>
  <c r="Y13" i="1"/>
  <c r="X13" i="1"/>
  <c r="W13" i="1"/>
  <c r="V13" i="1"/>
  <c r="T13" i="1"/>
  <c r="R13" i="1"/>
  <c r="Q13" i="1"/>
  <c r="O13" i="1"/>
  <c r="N13" i="1"/>
  <c r="M13" i="1"/>
  <c r="DK6" i="1"/>
  <c r="DF376" i="1" l="1"/>
  <c r="DN387" i="1"/>
  <c r="DO391" i="1"/>
  <c r="DL399" i="1"/>
  <c r="DN399" i="1"/>
  <c r="X376" i="1"/>
  <c r="AF376" i="1"/>
  <c r="AV376" i="1"/>
  <c r="BD376" i="1"/>
  <c r="BL376" i="1"/>
  <c r="CB376" i="1"/>
  <c r="CJ376" i="1"/>
  <c r="CR376" i="1"/>
  <c r="DH376" i="1"/>
  <c r="CZ376" i="1"/>
  <c r="DO387" i="1"/>
  <c r="P389" i="1"/>
  <c r="AF389" i="1"/>
  <c r="AV389" i="1"/>
  <c r="BL389" i="1"/>
  <c r="CB389" i="1"/>
  <c r="CR389" i="1"/>
  <c r="DH389" i="1"/>
  <c r="DL392" i="1"/>
  <c r="DO399" i="1"/>
  <c r="DK389" i="1"/>
  <c r="R389" i="1"/>
  <c r="Z389" i="1"/>
  <c r="AH389" i="1"/>
  <c r="AP389" i="1"/>
  <c r="AX389" i="1"/>
  <c r="BF389" i="1"/>
  <c r="BN389" i="1"/>
  <c r="BV389" i="1"/>
  <c r="CD389" i="1"/>
  <c r="CL389" i="1"/>
  <c r="CT389" i="1"/>
  <c r="DB389" i="1"/>
  <c r="DJ389" i="1"/>
  <c r="DL401" i="1"/>
  <c r="V360" i="1"/>
  <c r="DK360" i="1"/>
  <c r="DL369" i="1"/>
  <c r="DL370" i="1"/>
  <c r="DL371" i="1"/>
  <c r="AD360" i="1"/>
  <c r="BH360" i="1"/>
  <c r="BN332" i="1"/>
  <c r="CL332" i="1"/>
  <c r="DB332" i="1"/>
  <c r="DL337" i="1"/>
  <c r="DO342" i="1"/>
  <c r="DL345" i="1"/>
  <c r="DL340" i="1"/>
  <c r="DL334" i="1"/>
  <c r="BR332" i="1"/>
  <c r="DN334" i="1"/>
  <c r="AB332" i="1"/>
  <c r="AZ332" i="1"/>
  <c r="CV332" i="1"/>
  <c r="DL342" i="1"/>
  <c r="DN342" i="1"/>
  <c r="DN314" i="1"/>
  <c r="DO314" i="1"/>
  <c r="T312" i="1"/>
  <c r="AB312" i="1"/>
  <c r="AJ312" i="1"/>
  <c r="AR312" i="1"/>
  <c r="AZ312" i="1"/>
  <c r="BH312" i="1"/>
  <c r="BP312" i="1"/>
  <c r="BX312" i="1"/>
  <c r="CF312" i="1"/>
  <c r="CN312" i="1"/>
  <c r="CV312" i="1"/>
  <c r="DD312" i="1"/>
  <c r="N312" i="1"/>
  <c r="DN313" i="1"/>
  <c r="DN298" i="1"/>
  <c r="DL302" i="1"/>
  <c r="DN302" i="1"/>
  <c r="DN305" i="1"/>
  <c r="DO307" i="1"/>
  <c r="DL310" i="1"/>
  <c r="DN310" i="1"/>
  <c r="DN301" i="1"/>
  <c r="DL306" i="1"/>
  <c r="DN306" i="1"/>
  <c r="DN309" i="1"/>
  <c r="DO301" i="1"/>
  <c r="DL304" i="1"/>
  <c r="DN304" i="1"/>
  <c r="DC410" i="1"/>
  <c r="DC413" i="1" s="1"/>
  <c r="DK296" i="1"/>
  <c r="P296" i="1"/>
  <c r="X296" i="1"/>
  <c r="AF296" i="1"/>
  <c r="AN296" i="1"/>
  <c r="AV296" i="1"/>
  <c r="BD296" i="1"/>
  <c r="BL296" i="1"/>
  <c r="BT296" i="1"/>
  <c r="CB296" i="1"/>
  <c r="CJ296" i="1"/>
  <c r="CR296" i="1"/>
  <c r="CZ296" i="1"/>
  <c r="DH296" i="1"/>
  <c r="DO297" i="1"/>
  <c r="AJ296" i="1"/>
  <c r="BP296" i="1"/>
  <c r="CV296" i="1"/>
  <c r="DL300" i="1"/>
  <c r="DN300" i="1"/>
  <c r="R296" i="1"/>
  <c r="Z296" i="1"/>
  <c r="AH296" i="1"/>
  <c r="AP296" i="1"/>
  <c r="AX296" i="1"/>
  <c r="BF296" i="1"/>
  <c r="BN296" i="1"/>
  <c r="BV296" i="1"/>
  <c r="CD296" i="1"/>
  <c r="CL296" i="1"/>
  <c r="CT296" i="1"/>
  <c r="DB296" i="1"/>
  <c r="DJ296" i="1"/>
  <c r="DL298" i="1"/>
  <c r="DN299" i="1"/>
  <c r="DN296" i="1" s="1"/>
  <c r="DL197" i="1"/>
  <c r="DL200" i="1"/>
  <c r="DL210" i="1"/>
  <c r="AD209" i="1"/>
  <c r="AL209" i="1"/>
  <c r="AT209" i="1"/>
  <c r="BJ209" i="1"/>
  <c r="BR209" i="1"/>
  <c r="BZ209" i="1"/>
  <c r="DN210" i="1"/>
  <c r="X220" i="1"/>
  <c r="AV220" i="1"/>
  <c r="CB220" i="1"/>
  <c r="CZ220" i="1"/>
  <c r="DH220" i="1"/>
  <c r="DN228" i="1"/>
  <c r="R229" i="1"/>
  <c r="Z229" i="1"/>
  <c r="AH229" i="1"/>
  <c r="AP229" i="1"/>
  <c r="AX229" i="1"/>
  <c r="BF229" i="1"/>
  <c r="BN229" i="1"/>
  <c r="BV229" i="1"/>
  <c r="CD229" i="1"/>
  <c r="CL229" i="1"/>
  <c r="CT229" i="1"/>
  <c r="DB229" i="1"/>
  <c r="DJ229" i="1"/>
  <c r="DN235" i="1"/>
  <c r="DO245" i="1"/>
  <c r="DO249" i="1"/>
  <c r="DL251" i="1"/>
  <c r="DN251" i="1"/>
  <c r="DL262" i="1"/>
  <c r="DF261" i="1"/>
  <c r="DN262" i="1"/>
  <c r="X276" i="1"/>
  <c r="AN276" i="1"/>
  <c r="BD276" i="1"/>
  <c r="BT276" i="1"/>
  <c r="CJ276" i="1"/>
  <c r="CZ276" i="1"/>
  <c r="DO281" i="1"/>
  <c r="DO286" i="1"/>
  <c r="DL161" i="1"/>
  <c r="DK241" i="1"/>
  <c r="P241" i="1"/>
  <c r="AN241" i="1"/>
  <c r="AV241" i="1"/>
  <c r="BD241" i="1"/>
  <c r="BL241" i="1"/>
  <c r="BT241" i="1"/>
  <c r="CB241" i="1"/>
  <c r="CJ241" i="1"/>
  <c r="CR241" i="1"/>
  <c r="R246" i="1"/>
  <c r="Z246" i="1"/>
  <c r="AH246" i="1"/>
  <c r="AP246" i="1"/>
  <c r="AX246" i="1"/>
  <c r="BF246" i="1"/>
  <c r="BN246" i="1"/>
  <c r="BV246" i="1"/>
  <c r="CD246" i="1"/>
  <c r="CL246" i="1"/>
  <c r="CT246" i="1"/>
  <c r="DB246" i="1"/>
  <c r="DJ246" i="1"/>
  <c r="AF246" i="1"/>
  <c r="AN246" i="1"/>
  <c r="AV246" i="1"/>
  <c r="BD246" i="1"/>
  <c r="BL246" i="1"/>
  <c r="BT246" i="1"/>
  <c r="CB246" i="1"/>
  <c r="CJ246" i="1"/>
  <c r="CR246" i="1"/>
  <c r="CZ246" i="1"/>
  <c r="DH246" i="1"/>
  <c r="DO257" i="1"/>
  <c r="DN260" i="1"/>
  <c r="DN259" i="1" s="1"/>
  <c r="DN263" i="1"/>
  <c r="P276" i="1"/>
  <c r="AF276" i="1"/>
  <c r="AV276" i="1"/>
  <c r="BL276" i="1"/>
  <c r="CB276" i="1"/>
  <c r="CR276" i="1"/>
  <c r="DH276" i="1"/>
  <c r="DL195" i="1"/>
  <c r="DL221" i="1"/>
  <c r="V220" i="1"/>
  <c r="AD220" i="1"/>
  <c r="AT220" i="1"/>
  <c r="BB220" i="1"/>
  <c r="BJ220" i="1"/>
  <c r="BZ220" i="1"/>
  <c r="CH220" i="1"/>
  <c r="CP220" i="1"/>
  <c r="DF220" i="1"/>
  <c r="T220" i="1"/>
  <c r="AJ220" i="1"/>
  <c r="AR220" i="1"/>
  <c r="BH220" i="1"/>
  <c r="BP220" i="1"/>
  <c r="BX220" i="1"/>
  <c r="CN220" i="1"/>
  <c r="CV220" i="1"/>
  <c r="DD220" i="1"/>
  <c r="N229" i="1"/>
  <c r="P234" i="1"/>
  <c r="X234" i="1"/>
  <c r="AF234" i="1"/>
  <c r="AN234" i="1"/>
  <c r="AV234" i="1"/>
  <c r="BD234" i="1"/>
  <c r="BL234" i="1"/>
  <c r="BT234" i="1"/>
  <c r="CB234" i="1"/>
  <c r="CJ234" i="1"/>
  <c r="CR234" i="1"/>
  <c r="CZ234" i="1"/>
  <c r="DH234" i="1"/>
  <c r="DL237" i="1"/>
  <c r="DL238" i="1"/>
  <c r="T241" i="1"/>
  <c r="AR241" i="1"/>
  <c r="AZ241" i="1"/>
  <c r="BH241" i="1"/>
  <c r="BX241" i="1"/>
  <c r="CF241" i="1"/>
  <c r="DD241" i="1"/>
  <c r="DO260" i="1"/>
  <c r="DO259" i="1" s="1"/>
  <c r="R261" i="1"/>
  <c r="Z261" i="1"/>
  <c r="AH261" i="1"/>
  <c r="T261" i="1"/>
  <c r="AB261" i="1"/>
  <c r="AJ261" i="1"/>
  <c r="AR261" i="1"/>
  <c r="AZ261" i="1"/>
  <c r="BH261" i="1"/>
  <c r="BP261" i="1"/>
  <c r="BX261" i="1"/>
  <c r="CF261" i="1"/>
  <c r="CN261" i="1"/>
  <c r="CV261" i="1"/>
  <c r="DD261" i="1"/>
  <c r="T276" i="1"/>
  <c r="AJ276" i="1"/>
  <c r="AZ276" i="1"/>
  <c r="BP276" i="1"/>
  <c r="CF276" i="1"/>
  <c r="CV276" i="1"/>
  <c r="CN209" i="1"/>
  <c r="CV209" i="1"/>
  <c r="DD209" i="1"/>
  <c r="T209" i="1"/>
  <c r="AB209" i="1"/>
  <c r="AJ209" i="1"/>
  <c r="AR209" i="1"/>
  <c r="AZ209" i="1"/>
  <c r="BH209" i="1"/>
  <c r="BP209" i="1"/>
  <c r="BX209" i="1"/>
  <c r="CF209" i="1"/>
  <c r="DO279" i="1"/>
  <c r="DO89" i="1"/>
  <c r="DL94" i="1"/>
  <c r="DN94" i="1"/>
  <c r="DL107" i="1"/>
  <c r="AD106" i="1"/>
  <c r="AL106" i="1"/>
  <c r="DL100" i="1"/>
  <c r="DL101" i="1"/>
  <c r="DL132" i="1"/>
  <c r="DL140" i="1"/>
  <c r="DO111" i="1"/>
  <c r="CL110" i="1"/>
  <c r="AH110" i="1"/>
  <c r="BN110" i="1"/>
  <c r="CT110" i="1"/>
  <c r="AT106" i="1"/>
  <c r="BJ106" i="1"/>
  <c r="BZ106" i="1"/>
  <c r="CP106" i="1"/>
  <c r="DF106" i="1"/>
  <c r="V98" i="1"/>
  <c r="BB98" i="1"/>
  <c r="BR98" i="1"/>
  <c r="BZ98" i="1"/>
  <c r="CP98" i="1"/>
  <c r="AD98" i="1"/>
  <c r="AT98" i="1"/>
  <c r="BJ98" i="1"/>
  <c r="CH98" i="1"/>
  <c r="DF98" i="1"/>
  <c r="DL87" i="1"/>
  <c r="T83" i="1"/>
  <c r="AB83" i="1"/>
  <c r="BP83" i="1"/>
  <c r="CV83" i="1"/>
  <c r="DO91" i="1"/>
  <c r="DL85" i="1"/>
  <c r="DO85" i="1"/>
  <c r="DL73" i="1"/>
  <c r="DO73" i="1"/>
  <c r="T70" i="1"/>
  <c r="AJ70" i="1"/>
  <c r="BH70" i="1"/>
  <c r="CV70" i="1"/>
  <c r="BG410" i="1"/>
  <c r="BG413" i="1" s="1"/>
  <c r="CI410" i="1"/>
  <c r="CI413" i="1" s="1"/>
  <c r="X70" i="1"/>
  <c r="AV70" i="1"/>
  <c r="BL70" i="1"/>
  <c r="CB70" i="1"/>
  <c r="DH70" i="1"/>
  <c r="AB78" i="1"/>
  <c r="AR78" i="1"/>
  <c r="AZ78" i="1"/>
  <c r="BP78" i="1"/>
  <c r="CN78" i="1"/>
  <c r="DD78" i="1"/>
  <c r="AU410" i="1"/>
  <c r="AU413" i="1" s="1"/>
  <c r="DL68" i="1"/>
  <c r="DO68" i="1"/>
  <c r="T59" i="1"/>
  <c r="AJ59" i="1"/>
  <c r="AZ59" i="1"/>
  <c r="BP59" i="1"/>
  <c r="CF59" i="1"/>
  <c r="AG410" i="1"/>
  <c r="AG413" i="1" s="1"/>
  <c r="AO410" i="1"/>
  <c r="AO413" i="1" s="1"/>
  <c r="DG410" i="1"/>
  <c r="DG413" i="1" s="1"/>
  <c r="V59" i="1"/>
  <c r="AD59" i="1"/>
  <c r="AL59" i="1"/>
  <c r="AT59" i="1"/>
  <c r="BB59" i="1"/>
  <c r="BJ59" i="1"/>
  <c r="BR59" i="1"/>
  <c r="BZ59" i="1"/>
  <c r="CH59" i="1"/>
  <c r="CP59" i="1"/>
  <c r="CX59" i="1"/>
  <c r="DF59" i="1"/>
  <c r="CV59" i="1"/>
  <c r="DO63" i="1"/>
  <c r="X59" i="1"/>
  <c r="AN59" i="1"/>
  <c r="BD59" i="1"/>
  <c r="BT59" i="1"/>
  <c r="CJ59" i="1"/>
  <c r="CZ59" i="1"/>
  <c r="P59" i="1"/>
  <c r="AF59" i="1"/>
  <c r="AV59" i="1"/>
  <c r="BL59" i="1"/>
  <c r="CB59" i="1"/>
  <c r="CR59" i="1"/>
  <c r="DH59" i="1"/>
  <c r="DL64" i="1"/>
  <c r="DO64" i="1"/>
  <c r="CA410" i="1"/>
  <c r="CA413" i="1" s="1"/>
  <c r="DO58" i="1"/>
  <c r="DO57" i="1" s="1"/>
  <c r="DL31" i="1"/>
  <c r="Y410" i="1"/>
  <c r="Y413" i="1" s="1"/>
  <c r="BC410" i="1"/>
  <c r="BC413" i="1" s="1"/>
  <c r="BW410" i="1"/>
  <c r="BW413" i="1" s="1"/>
  <c r="CY410" i="1"/>
  <c r="CY413" i="1" s="1"/>
  <c r="AS410" i="1"/>
  <c r="AS413" i="1" s="1"/>
  <c r="CM410" i="1"/>
  <c r="CM413" i="1" s="1"/>
  <c r="T15" i="1"/>
  <c r="DQ88" i="1"/>
  <c r="DO88" i="1"/>
  <c r="P83" i="1"/>
  <c r="X83" i="1"/>
  <c r="AF83" i="1"/>
  <c r="AN83" i="1"/>
  <c r="AV83" i="1"/>
  <c r="BD83" i="1"/>
  <c r="DQ97" i="1"/>
  <c r="DN97" i="1"/>
  <c r="DQ107" i="1"/>
  <c r="DN107" i="1"/>
  <c r="DO114" i="1"/>
  <c r="DN114" i="1"/>
  <c r="DK122" i="1"/>
  <c r="P122" i="1"/>
  <c r="X110" i="1"/>
  <c r="AF110" i="1"/>
  <c r="AN110" i="1"/>
  <c r="AV110" i="1"/>
  <c r="BD110" i="1"/>
  <c r="BL110" i="1"/>
  <c r="BT110" i="1"/>
  <c r="CB110" i="1"/>
  <c r="DQ125" i="1"/>
  <c r="DN125" i="1"/>
  <c r="BO410" i="1"/>
  <c r="BO413" i="1" s="1"/>
  <c r="AR15" i="1"/>
  <c r="BH15" i="1"/>
  <c r="BP15" i="1"/>
  <c r="BX15" i="1"/>
  <c r="CF15" i="1"/>
  <c r="CN15" i="1"/>
  <c r="CV15" i="1"/>
  <c r="DD15" i="1"/>
  <c r="AZ18" i="1"/>
  <c r="AZ15" i="1" s="1"/>
  <c r="DK28" i="1"/>
  <c r="CR29" i="1"/>
  <c r="DL34" i="1"/>
  <c r="DL35" i="1"/>
  <c r="DL36" i="1"/>
  <c r="DL37" i="1"/>
  <c r="DL38" i="1"/>
  <c r="DL56" i="1"/>
  <c r="DL55" i="1" s="1"/>
  <c r="DK59" i="1"/>
  <c r="DL61" i="1"/>
  <c r="DO61" i="1"/>
  <c r="DL65" i="1"/>
  <c r="DO65" i="1"/>
  <c r="DL69" i="1"/>
  <c r="DO69" i="1"/>
  <c r="R70" i="1"/>
  <c r="Z70" i="1"/>
  <c r="AH70" i="1"/>
  <c r="AP70" i="1"/>
  <c r="AX70" i="1"/>
  <c r="BF70" i="1"/>
  <c r="BN70" i="1"/>
  <c r="BV70" i="1"/>
  <c r="CD70" i="1"/>
  <c r="CL70" i="1"/>
  <c r="CT70" i="1"/>
  <c r="DB70" i="1"/>
  <c r="DJ70" i="1"/>
  <c r="AN70" i="1"/>
  <c r="BD70" i="1"/>
  <c r="BT70" i="1"/>
  <c r="CJ70" i="1"/>
  <c r="CZ70" i="1"/>
  <c r="DL74" i="1"/>
  <c r="DO74" i="1"/>
  <c r="DK78" i="1"/>
  <c r="R78" i="1"/>
  <c r="Z78" i="1"/>
  <c r="AH78" i="1"/>
  <c r="AP78" i="1"/>
  <c r="AX78" i="1"/>
  <c r="BF78" i="1"/>
  <c r="BN78" i="1"/>
  <c r="BV78" i="1"/>
  <c r="CD78" i="1"/>
  <c r="CL78" i="1"/>
  <c r="CT78" i="1"/>
  <c r="DB78" i="1"/>
  <c r="DJ78" i="1"/>
  <c r="DL81" i="1"/>
  <c r="DO81" i="1"/>
  <c r="DQ82" i="1"/>
  <c r="DO82" i="1"/>
  <c r="DO78" i="1" s="1"/>
  <c r="DL89" i="1"/>
  <c r="DQ90" i="1"/>
  <c r="DO90" i="1"/>
  <c r="DO97" i="1"/>
  <c r="DK99" i="1"/>
  <c r="DN99" i="1" s="1"/>
  <c r="P99" i="1"/>
  <c r="R98" i="1"/>
  <c r="Z98" i="1"/>
  <c r="AH98" i="1"/>
  <c r="AP98" i="1"/>
  <c r="AX98" i="1"/>
  <c r="BF98" i="1"/>
  <c r="BN98" i="1"/>
  <c r="BV98" i="1"/>
  <c r="CD98" i="1"/>
  <c r="CL98" i="1"/>
  <c r="CT98" i="1"/>
  <c r="DB98" i="1"/>
  <c r="DJ98" i="1"/>
  <c r="DQ103" i="1"/>
  <c r="DO103" i="1"/>
  <c r="DL108" i="1"/>
  <c r="DQ109" i="1"/>
  <c r="DN109" i="1"/>
  <c r="DL111" i="1"/>
  <c r="N110" i="1"/>
  <c r="DN112" i="1"/>
  <c r="DQ112" i="1"/>
  <c r="DL115" i="1"/>
  <c r="DQ119" i="1"/>
  <c r="DO120" i="1"/>
  <c r="DN120" i="1"/>
  <c r="DO125" i="1"/>
  <c r="DQ126" i="1"/>
  <c r="DN126" i="1"/>
  <c r="N128" i="1"/>
  <c r="DQ129" i="1"/>
  <c r="DN129" i="1"/>
  <c r="DK131" i="1"/>
  <c r="DK128" i="1" s="1"/>
  <c r="O128" i="1"/>
  <c r="R128" i="1"/>
  <c r="AH128" i="1"/>
  <c r="AX128" i="1"/>
  <c r="BN128" i="1"/>
  <c r="CD128" i="1"/>
  <c r="CT128" i="1"/>
  <c r="DJ128" i="1"/>
  <c r="DL139" i="1"/>
  <c r="AB15" i="1"/>
  <c r="BK410" i="1"/>
  <c r="BK413" i="1" s="1"/>
  <c r="S15" i="1"/>
  <c r="S410" i="1" s="1"/>
  <c r="S413" i="1" s="1"/>
  <c r="AI410" i="1"/>
  <c r="AI413" i="1" s="1"/>
  <c r="N16" i="1"/>
  <c r="DL17" i="1"/>
  <c r="AL17" i="1"/>
  <c r="AL15" i="1" s="1"/>
  <c r="DL19" i="1"/>
  <c r="DL20" i="1"/>
  <c r="DL21" i="1"/>
  <c r="DL22" i="1"/>
  <c r="DL23" i="1"/>
  <c r="DL24" i="1"/>
  <c r="DL25" i="1"/>
  <c r="DL26" i="1"/>
  <c r="DL27" i="1"/>
  <c r="AL28" i="1"/>
  <c r="CT29" i="1"/>
  <c r="DB29" i="1"/>
  <c r="DJ29" i="1"/>
  <c r="DL40" i="1"/>
  <c r="DL41" i="1"/>
  <c r="DL42" i="1"/>
  <c r="DL43" i="1"/>
  <c r="DL44" i="1"/>
  <c r="DL45" i="1"/>
  <c r="DL46" i="1"/>
  <c r="DL47" i="1"/>
  <c r="DL48" i="1"/>
  <c r="DL49" i="1"/>
  <c r="DL50" i="1"/>
  <c r="R59" i="1"/>
  <c r="Z59" i="1"/>
  <c r="AH59" i="1"/>
  <c r="AP59" i="1"/>
  <c r="AX59" i="1"/>
  <c r="BF59" i="1"/>
  <c r="BN59" i="1"/>
  <c r="BV59" i="1"/>
  <c r="CD59" i="1"/>
  <c r="CL59" i="1"/>
  <c r="CT59" i="1"/>
  <c r="DB59" i="1"/>
  <c r="DJ59" i="1"/>
  <c r="DL62" i="1"/>
  <c r="DO62" i="1"/>
  <c r="DL66" i="1"/>
  <c r="DO66" i="1"/>
  <c r="DQ71" i="1"/>
  <c r="DK70" i="1"/>
  <c r="DL75" i="1"/>
  <c r="DO75" i="1"/>
  <c r="DQ76" i="1"/>
  <c r="DO76" i="1"/>
  <c r="AR83" i="1"/>
  <c r="BX83" i="1"/>
  <c r="DD83" i="1"/>
  <c r="DQ84" i="1"/>
  <c r="DO84" i="1"/>
  <c r="DL91" i="1"/>
  <c r="DK92" i="1"/>
  <c r="BH92" i="1"/>
  <c r="BH83" i="1" s="1"/>
  <c r="DQ93" i="1"/>
  <c r="DN93" i="1"/>
  <c r="DL104" i="1"/>
  <c r="DQ105" i="1"/>
  <c r="DO105" i="1"/>
  <c r="DK106" i="1"/>
  <c r="DL113" i="1"/>
  <c r="DL114" i="1"/>
  <c r="CJ110" i="1"/>
  <c r="CR110" i="1"/>
  <c r="CZ110" i="1"/>
  <c r="DK116" i="1"/>
  <c r="P116" i="1"/>
  <c r="DQ123" i="1"/>
  <c r="DN123" i="1"/>
  <c r="DQ127" i="1"/>
  <c r="DN127" i="1"/>
  <c r="DQ130" i="1"/>
  <c r="DN130" i="1"/>
  <c r="AJ15" i="1"/>
  <c r="CU410" i="1"/>
  <c r="CU413" i="1" s="1"/>
  <c r="AY410" i="1"/>
  <c r="AY413" i="1" s="1"/>
  <c r="CE410" i="1"/>
  <c r="CE413" i="1" s="1"/>
  <c r="DL14" i="1"/>
  <c r="DL13" i="1" s="1"/>
  <c r="DN14" i="1"/>
  <c r="DN13" i="1" s="1"/>
  <c r="DL28" i="1"/>
  <c r="CV29" i="1"/>
  <c r="DD29" i="1"/>
  <c r="DK31" i="1"/>
  <c r="DO31" i="1" s="1"/>
  <c r="DL52" i="1"/>
  <c r="DL53" i="1"/>
  <c r="DL54" i="1"/>
  <c r="DK55" i="1"/>
  <c r="DQ59" i="1"/>
  <c r="DL63" i="1"/>
  <c r="DL67" i="1"/>
  <c r="V70" i="1"/>
  <c r="AD70" i="1"/>
  <c r="AL70" i="1"/>
  <c r="AT70" i="1"/>
  <c r="BB70" i="1"/>
  <c r="BJ70" i="1"/>
  <c r="BR70" i="1"/>
  <c r="BZ70" i="1"/>
  <c r="CH70" i="1"/>
  <c r="CP70" i="1"/>
  <c r="CX70" i="1"/>
  <c r="DF70" i="1"/>
  <c r="DQ72" i="1"/>
  <c r="DO72" i="1"/>
  <c r="DO70" i="1" s="1"/>
  <c r="DL77" i="1"/>
  <c r="DL79" i="1"/>
  <c r="V78" i="1"/>
  <c r="AD78" i="1"/>
  <c r="AL78" i="1"/>
  <c r="AT78" i="1"/>
  <c r="BB78" i="1"/>
  <c r="BJ78" i="1"/>
  <c r="BR78" i="1"/>
  <c r="BZ78" i="1"/>
  <c r="CH78" i="1"/>
  <c r="CP78" i="1"/>
  <c r="CX78" i="1"/>
  <c r="DF78" i="1"/>
  <c r="DL84" i="1"/>
  <c r="V83" i="1"/>
  <c r="AD83" i="1"/>
  <c r="AL83" i="1"/>
  <c r="DQ86" i="1"/>
  <c r="DO86" i="1"/>
  <c r="DQ95" i="1"/>
  <c r="DN95" i="1"/>
  <c r="O110" i="1"/>
  <c r="DH110" i="1"/>
  <c r="DQ118" i="1"/>
  <c r="DN118" i="1"/>
  <c r="DL122" i="1"/>
  <c r="DQ124" i="1"/>
  <c r="DN124" i="1"/>
  <c r="DL72" i="1"/>
  <c r="DL76" i="1"/>
  <c r="DL82" i="1"/>
  <c r="R83" i="1"/>
  <c r="Z83" i="1"/>
  <c r="AH83" i="1"/>
  <c r="AP83" i="1"/>
  <c r="AX83" i="1"/>
  <c r="BF83" i="1"/>
  <c r="BN83" i="1"/>
  <c r="BV83" i="1"/>
  <c r="CD83" i="1"/>
  <c r="CL83" i="1"/>
  <c r="CT83" i="1"/>
  <c r="DB83" i="1"/>
  <c r="DJ83" i="1"/>
  <c r="DL86" i="1"/>
  <c r="DL90" i="1"/>
  <c r="BL83" i="1"/>
  <c r="BT83" i="1"/>
  <c r="CB83" i="1"/>
  <c r="CJ83" i="1"/>
  <c r="CR83" i="1"/>
  <c r="CZ83" i="1"/>
  <c r="DH83" i="1"/>
  <c r="DL93" i="1"/>
  <c r="DL97" i="1"/>
  <c r="X98" i="1"/>
  <c r="AF98" i="1"/>
  <c r="AN98" i="1"/>
  <c r="AV98" i="1"/>
  <c r="BD98" i="1"/>
  <c r="BL98" i="1"/>
  <c r="BT98" i="1"/>
  <c r="CB98" i="1"/>
  <c r="CJ98" i="1"/>
  <c r="CR98" i="1"/>
  <c r="CZ98" i="1"/>
  <c r="DH98" i="1"/>
  <c r="DL105" i="1"/>
  <c r="T106" i="1"/>
  <c r="AB106" i="1"/>
  <c r="AJ106" i="1"/>
  <c r="DL112" i="1"/>
  <c r="T110" i="1"/>
  <c r="AB110" i="1"/>
  <c r="AJ110" i="1"/>
  <c r="AR110" i="1"/>
  <c r="AZ110" i="1"/>
  <c r="BH110" i="1"/>
  <c r="BP110" i="1"/>
  <c r="BX110" i="1"/>
  <c r="CF110" i="1"/>
  <c r="CN110" i="1"/>
  <c r="CV110" i="1"/>
  <c r="DK115" i="1"/>
  <c r="DL118" i="1"/>
  <c r="DL123" i="1"/>
  <c r="DL125" i="1"/>
  <c r="V128" i="1"/>
  <c r="AD128" i="1"/>
  <c r="AL128" i="1"/>
  <c r="AT128" i="1"/>
  <c r="BB128" i="1"/>
  <c r="BJ128" i="1"/>
  <c r="BR128" i="1"/>
  <c r="BZ128" i="1"/>
  <c r="CH128" i="1"/>
  <c r="CP128" i="1"/>
  <c r="CX128" i="1"/>
  <c r="DF128" i="1"/>
  <c r="DL133" i="1"/>
  <c r="DL134" i="1"/>
  <c r="DL143" i="1"/>
  <c r="DL144" i="1"/>
  <c r="DL154" i="1"/>
  <c r="DL155" i="1"/>
  <c r="DL156" i="1"/>
  <c r="DL157" i="1"/>
  <c r="DL158" i="1"/>
  <c r="DL159" i="1"/>
  <c r="DL160" i="1"/>
  <c r="BL141" i="1"/>
  <c r="CJ141" i="1"/>
  <c r="AT83" i="1"/>
  <c r="BB83" i="1"/>
  <c r="BJ83" i="1"/>
  <c r="BR83" i="1"/>
  <c r="BZ83" i="1"/>
  <c r="CH83" i="1"/>
  <c r="CP83" i="1"/>
  <c r="CX83" i="1"/>
  <c r="DF83" i="1"/>
  <c r="DL88" i="1"/>
  <c r="DL95" i="1"/>
  <c r="DL99" i="1"/>
  <c r="T98" i="1"/>
  <c r="AB98" i="1"/>
  <c r="AJ98" i="1"/>
  <c r="AR98" i="1"/>
  <c r="AZ98" i="1"/>
  <c r="BH98" i="1"/>
  <c r="BP98" i="1"/>
  <c r="BX98" i="1"/>
  <c r="CF98" i="1"/>
  <c r="CN98" i="1"/>
  <c r="CV98" i="1"/>
  <c r="DD98" i="1"/>
  <c r="DL103" i="1"/>
  <c r="AP106" i="1"/>
  <c r="AX106" i="1"/>
  <c r="BF106" i="1"/>
  <c r="BN106" i="1"/>
  <c r="BV106" i="1"/>
  <c r="CD106" i="1"/>
  <c r="CL106" i="1"/>
  <c r="CT106" i="1"/>
  <c r="DB106" i="1"/>
  <c r="DJ106" i="1"/>
  <c r="P106" i="1"/>
  <c r="X106" i="1"/>
  <c r="AF106" i="1"/>
  <c r="DL109" i="1"/>
  <c r="DL106" i="1" s="1"/>
  <c r="DD110" i="1"/>
  <c r="DL119" i="1"/>
  <c r="DL124" i="1"/>
  <c r="DL126" i="1"/>
  <c r="DL137" i="1"/>
  <c r="DL138" i="1"/>
  <c r="DL147" i="1"/>
  <c r="DL162" i="1"/>
  <c r="DL163" i="1"/>
  <c r="DL164" i="1"/>
  <c r="DL165" i="1"/>
  <c r="DL166" i="1"/>
  <c r="DL167" i="1"/>
  <c r="DL168" i="1"/>
  <c r="DL169" i="1"/>
  <c r="DL170" i="1"/>
  <c r="DL171" i="1"/>
  <c r="DL172" i="1"/>
  <c r="DL173" i="1"/>
  <c r="DL174" i="1"/>
  <c r="DL175" i="1"/>
  <c r="DL176" i="1"/>
  <c r="DL177" i="1"/>
  <c r="DL178" i="1"/>
  <c r="DL179" i="1"/>
  <c r="DL181" i="1"/>
  <c r="DL182" i="1"/>
  <c r="DL183" i="1"/>
  <c r="DL184" i="1"/>
  <c r="DL185" i="1"/>
  <c r="DL186" i="1"/>
  <c r="DL187" i="1"/>
  <c r="DL188" i="1"/>
  <c r="DL189" i="1"/>
  <c r="DL190" i="1"/>
  <c r="DL191" i="1"/>
  <c r="DL193" i="1"/>
  <c r="V193" i="1"/>
  <c r="DL194" i="1"/>
  <c r="V194" i="1"/>
  <c r="DL196" i="1"/>
  <c r="DO196" i="1"/>
  <c r="DL206" i="1"/>
  <c r="DL207" i="1"/>
  <c r="DO207" i="1"/>
  <c r="P209" i="1"/>
  <c r="X209" i="1"/>
  <c r="AF209" i="1"/>
  <c r="AN209" i="1"/>
  <c r="AV209" i="1"/>
  <c r="BD209" i="1"/>
  <c r="BL209" i="1"/>
  <c r="BT209" i="1"/>
  <c r="CB209" i="1"/>
  <c r="CJ209" i="1"/>
  <c r="CR209" i="1"/>
  <c r="CZ209" i="1"/>
  <c r="DH209" i="1"/>
  <c r="DO210" i="1"/>
  <c r="DL212" i="1"/>
  <c r="DL213" i="1"/>
  <c r="DL214" i="1"/>
  <c r="DL215" i="1"/>
  <c r="DL216" i="1"/>
  <c r="DL217" i="1"/>
  <c r="DL218" i="1"/>
  <c r="DL219" i="1"/>
  <c r="AA220" i="1"/>
  <c r="DL224" i="1"/>
  <c r="DN224" i="1"/>
  <c r="DQ232" i="1"/>
  <c r="DL236" i="1"/>
  <c r="DL239" i="1"/>
  <c r="DN243" i="1"/>
  <c r="DQ243" i="1"/>
  <c r="N246" i="1"/>
  <c r="T141" i="1"/>
  <c r="AJ141" i="1"/>
  <c r="AZ141" i="1"/>
  <c r="BP141" i="1"/>
  <c r="CF141" i="1"/>
  <c r="CV141" i="1"/>
  <c r="DL204" i="1"/>
  <c r="DK209" i="1"/>
  <c r="R209" i="1"/>
  <c r="Z209" i="1"/>
  <c r="AH209" i="1"/>
  <c r="AP209" i="1"/>
  <c r="AX209" i="1"/>
  <c r="BF209" i="1"/>
  <c r="BN209" i="1"/>
  <c r="BV209" i="1"/>
  <c r="CD209" i="1"/>
  <c r="DL211" i="1"/>
  <c r="DL243" i="1"/>
  <c r="AC246" i="1"/>
  <c r="AC410" i="1" s="1"/>
  <c r="AC413" i="1" s="1"/>
  <c r="AD250" i="1"/>
  <c r="AD246" i="1" s="1"/>
  <c r="N141" i="1"/>
  <c r="V141" i="1"/>
  <c r="AD141" i="1"/>
  <c r="AL141" i="1"/>
  <c r="AT141" i="1"/>
  <c r="BB141" i="1"/>
  <c r="BJ141" i="1"/>
  <c r="BR141" i="1"/>
  <c r="BZ141" i="1"/>
  <c r="CH141" i="1"/>
  <c r="CP141" i="1"/>
  <c r="CX141" i="1"/>
  <c r="DF141" i="1"/>
  <c r="DL198" i="1"/>
  <c r="DL199" i="1"/>
  <c r="DL201" i="1"/>
  <c r="DO201" i="1"/>
  <c r="V203" i="1"/>
  <c r="DL203" i="1" s="1"/>
  <c r="V208" i="1"/>
  <c r="DL208" i="1" s="1"/>
  <c r="N209" i="1"/>
  <c r="DQ209" i="1"/>
  <c r="DL222" i="1"/>
  <c r="DO222" i="1"/>
  <c r="DL226" i="1"/>
  <c r="DL227" i="1"/>
  <c r="DN227" i="1"/>
  <c r="DL230" i="1"/>
  <c r="DL231" i="1"/>
  <c r="DN231" i="1"/>
  <c r="DL245" i="1"/>
  <c r="DK250" i="1"/>
  <c r="P250" i="1"/>
  <c r="O246" i="1"/>
  <c r="R220" i="1"/>
  <c r="Z220" i="1"/>
  <c r="AH220" i="1"/>
  <c r="AP220" i="1"/>
  <c r="AX220" i="1"/>
  <c r="BF220" i="1"/>
  <c r="BN220" i="1"/>
  <c r="BV220" i="1"/>
  <c r="CD220" i="1"/>
  <c r="CL220" i="1"/>
  <c r="CT220" i="1"/>
  <c r="DB220" i="1"/>
  <c r="DJ220" i="1"/>
  <c r="DL223" i="1"/>
  <c r="DO223" i="1"/>
  <c r="DL228" i="1"/>
  <c r="P229" i="1"/>
  <c r="X229" i="1"/>
  <c r="AF229" i="1"/>
  <c r="AN229" i="1"/>
  <c r="AV229" i="1"/>
  <c r="BD229" i="1"/>
  <c r="BL229" i="1"/>
  <c r="BT229" i="1"/>
  <c r="CB229" i="1"/>
  <c r="CJ229" i="1"/>
  <c r="CR229" i="1"/>
  <c r="CZ229" i="1"/>
  <c r="DH229" i="1"/>
  <c r="DL232" i="1"/>
  <c r="DL235" i="1"/>
  <c r="V234" i="1"/>
  <c r="AD234" i="1"/>
  <c r="AL234" i="1"/>
  <c r="AT234" i="1"/>
  <c r="BB234" i="1"/>
  <c r="BR234" i="1"/>
  <c r="BZ234" i="1"/>
  <c r="CH234" i="1"/>
  <c r="CP234" i="1"/>
  <c r="CX234" i="1"/>
  <c r="DF234" i="1"/>
  <c r="DQ248" i="1"/>
  <c r="DO248" i="1"/>
  <c r="BN234" i="1"/>
  <c r="CD234" i="1"/>
  <c r="CL234" i="1"/>
  <c r="CT234" i="1"/>
  <c r="DB234" i="1"/>
  <c r="DJ234" i="1"/>
  <c r="R234" i="1"/>
  <c r="Z234" i="1"/>
  <c r="AH234" i="1"/>
  <c r="AP234" i="1"/>
  <c r="AX234" i="1"/>
  <c r="BF234" i="1"/>
  <c r="DL248" i="1"/>
  <c r="AL246" i="1"/>
  <c r="AT246" i="1"/>
  <c r="BB246" i="1"/>
  <c r="BJ246" i="1"/>
  <c r="BR246" i="1"/>
  <c r="BZ246" i="1"/>
  <c r="CH246" i="1"/>
  <c r="CP246" i="1"/>
  <c r="CX246" i="1"/>
  <c r="DF246" i="1"/>
  <c r="DL252" i="1"/>
  <c r="DN252" i="1"/>
  <c r="DK253" i="1"/>
  <c r="DQ253" i="1" s="1"/>
  <c r="O261" i="1"/>
  <c r="P261" i="1"/>
  <c r="X261" i="1"/>
  <c r="AF261" i="1"/>
  <c r="AN261" i="1"/>
  <c r="AV261" i="1"/>
  <c r="BD261" i="1"/>
  <c r="BL261" i="1"/>
  <c r="BT261" i="1"/>
  <c r="CB261" i="1"/>
  <c r="CJ261" i="1"/>
  <c r="CR261" i="1"/>
  <c r="CZ261" i="1"/>
  <c r="DH261" i="1"/>
  <c r="DO262" i="1"/>
  <c r="AL261" i="1"/>
  <c r="DL266" i="1"/>
  <c r="DL274" i="1"/>
  <c r="DQ274" i="1"/>
  <c r="DK276" i="1"/>
  <c r="DL278" i="1"/>
  <c r="DO278" i="1"/>
  <c r="DK282" i="1"/>
  <c r="DN283" i="1"/>
  <c r="DL285" i="1"/>
  <c r="DN285" i="1"/>
  <c r="DL287" i="1"/>
  <c r="DN287" i="1"/>
  <c r="DL289" i="1"/>
  <c r="DN289" i="1"/>
  <c r="DL291" i="1"/>
  <c r="DN291" i="1"/>
  <c r="DL293" i="1"/>
  <c r="DN293" i="1"/>
  <c r="DL295" i="1"/>
  <c r="DN295" i="1"/>
  <c r="DQ296" i="1"/>
  <c r="DO298" i="1"/>
  <c r="DO300" i="1"/>
  <c r="DO302" i="1"/>
  <c r="DO304" i="1"/>
  <c r="DO306" i="1"/>
  <c r="DO308" i="1"/>
  <c r="DO310" i="1"/>
  <c r="X312" i="1"/>
  <c r="AF312" i="1"/>
  <c r="AN312" i="1"/>
  <c r="AV312" i="1"/>
  <c r="BD312" i="1"/>
  <c r="BL312" i="1"/>
  <c r="BT312" i="1"/>
  <c r="CB312" i="1"/>
  <c r="CJ312" i="1"/>
  <c r="CR312" i="1"/>
  <c r="CZ312" i="1"/>
  <c r="DH312" i="1"/>
  <c r="DO313" i="1"/>
  <c r="DL316" i="1"/>
  <c r="DL317" i="1"/>
  <c r="DL318" i="1"/>
  <c r="DL319" i="1"/>
  <c r="DL320" i="1"/>
  <c r="DL321" i="1"/>
  <c r="DL322" i="1"/>
  <c r="DL323" i="1"/>
  <c r="DN323" i="1"/>
  <c r="DL329" i="1"/>
  <c r="DN329" i="1"/>
  <c r="N332" i="1"/>
  <c r="DL333" i="1"/>
  <c r="BZ332" i="1"/>
  <c r="DF332" i="1"/>
  <c r="CN332" i="1"/>
  <c r="DL338" i="1"/>
  <c r="DN338" i="1"/>
  <c r="DQ339" i="1"/>
  <c r="DN339" i="1"/>
  <c r="DO339" i="1"/>
  <c r="DL249" i="1"/>
  <c r="DL254" i="1"/>
  <c r="DL255" i="1"/>
  <c r="DL256" i="1"/>
  <c r="DL257" i="1"/>
  <c r="DL260" i="1"/>
  <c r="DL259" i="1" s="1"/>
  <c r="DL263" i="1"/>
  <c r="DK267" i="1"/>
  <c r="DQ267" i="1" s="1"/>
  <c r="DL275" i="1"/>
  <c r="R276" i="1"/>
  <c r="Z276" i="1"/>
  <c r="AH276" i="1"/>
  <c r="AP276" i="1"/>
  <c r="AX276" i="1"/>
  <c r="BF276" i="1"/>
  <c r="BN276" i="1"/>
  <c r="BV276" i="1"/>
  <c r="CD276" i="1"/>
  <c r="CL276" i="1"/>
  <c r="CT276" i="1"/>
  <c r="DB276" i="1"/>
  <c r="DJ276" i="1"/>
  <c r="DL279" i="1"/>
  <c r="DO283" i="1"/>
  <c r="DO285" i="1"/>
  <c r="DO287" i="1"/>
  <c r="DO289" i="1"/>
  <c r="DO291" i="1"/>
  <c r="DO293" i="1"/>
  <c r="DO295" i="1"/>
  <c r="N296" i="1"/>
  <c r="V296" i="1"/>
  <c r="AD296" i="1"/>
  <c r="AL296" i="1"/>
  <c r="AT296" i="1"/>
  <c r="BB296" i="1"/>
  <c r="BJ296" i="1"/>
  <c r="BR296" i="1"/>
  <c r="BZ296" i="1"/>
  <c r="CH296" i="1"/>
  <c r="CP296" i="1"/>
  <c r="CX296" i="1"/>
  <c r="DF296" i="1"/>
  <c r="DL299" i="1"/>
  <c r="DL301" i="1"/>
  <c r="DL303" i="1"/>
  <c r="DL305" i="1"/>
  <c r="DL307" i="1"/>
  <c r="DL309" i="1"/>
  <c r="DL311" i="1"/>
  <c r="R312" i="1"/>
  <c r="Z312" i="1"/>
  <c r="AH312" i="1"/>
  <c r="AP312" i="1"/>
  <c r="AX312" i="1"/>
  <c r="BF312" i="1"/>
  <c r="BN312" i="1"/>
  <c r="BV312" i="1"/>
  <c r="CD312" i="1"/>
  <c r="CL312" i="1"/>
  <c r="CT312" i="1"/>
  <c r="DB312" i="1"/>
  <c r="DJ312" i="1"/>
  <c r="DL314" i="1"/>
  <c r="DN257" i="1"/>
  <c r="P258" i="1"/>
  <c r="DL258" i="1" s="1"/>
  <c r="DL267" i="1"/>
  <c r="DL268" i="1"/>
  <c r="DL269" i="1"/>
  <c r="DL270" i="1"/>
  <c r="DL271" i="1"/>
  <c r="DL272" i="1"/>
  <c r="DO272" i="1"/>
  <c r="DN276" i="1"/>
  <c r="DL280" i="1"/>
  <c r="DO280" i="1"/>
  <c r="DL284" i="1"/>
  <c r="DN284" i="1"/>
  <c r="DL286" i="1"/>
  <c r="DN286" i="1"/>
  <c r="DL288" i="1"/>
  <c r="DN288" i="1"/>
  <c r="DL290" i="1"/>
  <c r="DN290" i="1"/>
  <c r="DL292" i="1"/>
  <c r="DN292" i="1"/>
  <c r="DL294" i="1"/>
  <c r="DN294" i="1"/>
  <c r="DL327" i="1"/>
  <c r="DN327" i="1"/>
  <c r="DL331" i="1"/>
  <c r="DN331" i="1"/>
  <c r="DL335" i="1"/>
  <c r="DN335" i="1"/>
  <c r="DQ336" i="1"/>
  <c r="DN336" i="1"/>
  <c r="DL328" i="1"/>
  <c r="DN328" i="1"/>
  <c r="DL336" i="1"/>
  <c r="DO341" i="1"/>
  <c r="AL343" i="1"/>
  <c r="DL343" i="1" s="1"/>
  <c r="DO344" i="1"/>
  <c r="DL346" i="1"/>
  <c r="DL347" i="1"/>
  <c r="DL348" i="1"/>
  <c r="DL349" i="1"/>
  <c r="DL350" i="1"/>
  <c r="DL361" i="1"/>
  <c r="DO361" i="1"/>
  <c r="DL368" i="1"/>
  <c r="DO384" i="1"/>
  <c r="DO386" i="1"/>
  <c r="P376" i="1"/>
  <c r="AN376" i="1"/>
  <c r="N389" i="1"/>
  <c r="V389" i="1"/>
  <c r="AD389" i="1"/>
  <c r="AL389" i="1"/>
  <c r="AT389" i="1"/>
  <c r="BB389" i="1"/>
  <c r="BJ389" i="1"/>
  <c r="BR389" i="1"/>
  <c r="BZ389" i="1"/>
  <c r="CH389" i="1"/>
  <c r="CP389" i="1"/>
  <c r="CX389" i="1"/>
  <c r="DF389" i="1"/>
  <c r="DO390" i="1"/>
  <c r="DL394" i="1"/>
  <c r="DO394" i="1"/>
  <c r="DL398" i="1"/>
  <c r="DN398" i="1"/>
  <c r="DL400" i="1"/>
  <c r="DN400" i="1"/>
  <c r="DL402" i="1"/>
  <c r="DL372" i="1"/>
  <c r="DL373" i="1"/>
  <c r="DL374" i="1"/>
  <c r="DL375" i="1"/>
  <c r="DL377" i="1"/>
  <c r="DL378" i="1"/>
  <c r="DL379" i="1"/>
  <c r="DL380" i="1"/>
  <c r="DL381" i="1"/>
  <c r="DL382" i="1"/>
  <c r="DL385" i="1"/>
  <c r="DL387" i="1"/>
  <c r="DL391" i="1"/>
  <c r="DL395" i="1"/>
  <c r="DO398" i="1"/>
  <c r="DO400" i="1"/>
  <c r="DL353" i="1"/>
  <c r="DL354" i="1"/>
  <c r="DL355" i="1"/>
  <c r="DL356" i="1"/>
  <c r="DL357" i="1"/>
  <c r="DL358" i="1"/>
  <c r="DL359" i="1"/>
  <c r="DL363" i="1"/>
  <c r="DL364" i="1"/>
  <c r="DL409" i="1"/>
  <c r="DL408" i="1" s="1"/>
  <c r="DN409" i="1"/>
  <c r="DN408" i="1" s="1"/>
  <c r="DL339" i="1"/>
  <c r="DL341" i="1"/>
  <c r="DN341" i="1"/>
  <c r="DL344" i="1"/>
  <c r="DN344" i="1"/>
  <c r="N360" i="1"/>
  <c r="AJ360" i="1"/>
  <c r="AZ360" i="1"/>
  <c r="BP360" i="1"/>
  <c r="CF360" i="1"/>
  <c r="CV360" i="1"/>
  <c r="DL365" i="1"/>
  <c r="DQ366" i="1"/>
  <c r="DL384" i="1"/>
  <c r="DN384" i="1"/>
  <c r="DL386" i="1"/>
  <c r="DN386" i="1"/>
  <c r="DL388" i="1"/>
  <c r="DL393" i="1"/>
  <c r="DO393" i="1"/>
  <c r="DL397" i="1"/>
  <c r="DO397" i="1"/>
  <c r="DL403" i="1"/>
  <c r="DL404" i="1"/>
  <c r="DL405" i="1"/>
  <c r="DL406" i="1"/>
  <c r="DL407" i="1"/>
  <c r="DO409" i="1"/>
  <c r="DO408" i="1" s="1"/>
  <c r="DQ17" i="1"/>
  <c r="DO17" i="1"/>
  <c r="DN17" i="1"/>
  <c r="DQ78" i="1"/>
  <c r="DQ102" i="1"/>
  <c r="DO102" i="1"/>
  <c r="DN102" i="1"/>
  <c r="DQ70" i="1"/>
  <c r="DN16" i="1"/>
  <c r="DQ16" i="1"/>
  <c r="DO16" i="1"/>
  <c r="DQ28" i="1"/>
  <c r="DO28" i="1"/>
  <c r="DN28" i="1"/>
  <c r="DL70" i="1"/>
  <c r="DQ106" i="1"/>
  <c r="DQ20" i="1"/>
  <c r="DQ25" i="1"/>
  <c r="DQ35" i="1"/>
  <c r="DQ32" i="1" s="1"/>
  <c r="AM410" i="1"/>
  <c r="AM413" i="1" s="1"/>
  <c r="DK27" i="1"/>
  <c r="DL33" i="1"/>
  <c r="M410" i="1"/>
  <c r="M413" i="1" s="1"/>
  <c r="Q410" i="1"/>
  <c r="Q413" i="1" s="1"/>
  <c r="W410" i="1"/>
  <c r="W413" i="1" s="1"/>
  <c r="AA410" i="1"/>
  <c r="AA413" i="1" s="1"/>
  <c r="AE410" i="1"/>
  <c r="AE413" i="1" s="1"/>
  <c r="AW410" i="1"/>
  <c r="AW413" i="1" s="1"/>
  <c r="BA410" i="1"/>
  <c r="BA413" i="1" s="1"/>
  <c r="BE410" i="1"/>
  <c r="BE413" i="1" s="1"/>
  <c r="BI410" i="1"/>
  <c r="BI413" i="1" s="1"/>
  <c r="BM410" i="1"/>
  <c r="BM413" i="1" s="1"/>
  <c r="BQ410" i="1"/>
  <c r="BQ413" i="1" s="1"/>
  <c r="BU410" i="1"/>
  <c r="BU413" i="1" s="1"/>
  <c r="BY410" i="1"/>
  <c r="BY413" i="1" s="1"/>
  <c r="CC410" i="1"/>
  <c r="CC413" i="1" s="1"/>
  <c r="CG410" i="1"/>
  <c r="CG413" i="1" s="1"/>
  <c r="CK410" i="1"/>
  <c r="CK413" i="1" s="1"/>
  <c r="CO410" i="1"/>
  <c r="CO413" i="1" s="1"/>
  <c r="CS410" i="1"/>
  <c r="CS413" i="1" s="1"/>
  <c r="CW410" i="1"/>
  <c r="CW413" i="1" s="1"/>
  <c r="DA410" i="1"/>
  <c r="DA413" i="1" s="1"/>
  <c r="DE410" i="1"/>
  <c r="DE413" i="1" s="1"/>
  <c r="DI410" i="1"/>
  <c r="DI413" i="1" s="1"/>
  <c r="DM410" i="1"/>
  <c r="U410" i="1"/>
  <c r="U413" i="1" s="1"/>
  <c r="AK15" i="1"/>
  <c r="AK410" i="1" s="1"/>
  <c r="AK413" i="1" s="1"/>
  <c r="DN18" i="1"/>
  <c r="DN19" i="1"/>
  <c r="DN20" i="1"/>
  <c r="DN21" i="1"/>
  <c r="DN22" i="1"/>
  <c r="DN23" i="1"/>
  <c r="DN24" i="1"/>
  <c r="DN25" i="1"/>
  <c r="DN26" i="1"/>
  <c r="CQ29" i="1"/>
  <c r="DO30" i="1"/>
  <c r="DO29" i="1" s="1"/>
  <c r="DN33" i="1"/>
  <c r="DN34" i="1"/>
  <c r="DN35" i="1"/>
  <c r="DN36" i="1"/>
  <c r="DN37" i="1"/>
  <c r="DN38" i="1"/>
  <c r="N39" i="1"/>
  <c r="DN40" i="1"/>
  <c r="DN41" i="1"/>
  <c r="DN42" i="1"/>
  <c r="DN43" i="1"/>
  <c r="DN44" i="1"/>
  <c r="DN45" i="1"/>
  <c r="DN46" i="1"/>
  <c r="DN47" i="1"/>
  <c r="DN48" i="1"/>
  <c r="DN49" i="1"/>
  <c r="DN50" i="1"/>
  <c r="N51" i="1"/>
  <c r="DN52" i="1"/>
  <c r="DN53" i="1"/>
  <c r="DN54" i="1"/>
  <c r="N55" i="1"/>
  <c r="DN56" i="1"/>
  <c r="DN55" i="1" s="1"/>
  <c r="N57" i="1"/>
  <c r="R57" i="1"/>
  <c r="V57" i="1"/>
  <c r="Z57" i="1"/>
  <c r="AD57" i="1"/>
  <c r="AH57" i="1"/>
  <c r="AL57" i="1"/>
  <c r="AP57" i="1"/>
  <c r="AT57" i="1"/>
  <c r="AX57" i="1"/>
  <c r="BB57" i="1"/>
  <c r="BF57" i="1"/>
  <c r="BJ57" i="1"/>
  <c r="BN57" i="1"/>
  <c r="BR57" i="1"/>
  <c r="BV57" i="1"/>
  <c r="BZ57" i="1"/>
  <c r="CD57" i="1"/>
  <c r="CH57" i="1"/>
  <c r="CL57" i="1"/>
  <c r="CP57" i="1"/>
  <c r="CT57" i="1"/>
  <c r="CX57" i="1"/>
  <c r="DB57" i="1"/>
  <c r="DF57" i="1"/>
  <c r="DJ57" i="1"/>
  <c r="DN58" i="1"/>
  <c r="DN57" i="1" s="1"/>
  <c r="N59" i="1"/>
  <c r="DN60" i="1"/>
  <c r="DN61" i="1"/>
  <c r="DN62" i="1"/>
  <c r="DN63" i="1"/>
  <c r="DN64" i="1"/>
  <c r="DN65" i="1"/>
  <c r="DN66" i="1"/>
  <c r="DN67" i="1"/>
  <c r="DN68" i="1"/>
  <c r="DN69" i="1"/>
  <c r="N70" i="1"/>
  <c r="DN71" i="1"/>
  <c r="DN72" i="1"/>
  <c r="DN73" i="1"/>
  <c r="DN74" i="1"/>
  <c r="DN75" i="1"/>
  <c r="DN76" i="1"/>
  <c r="DN77" i="1"/>
  <c r="N78" i="1"/>
  <c r="DN79" i="1"/>
  <c r="DN80" i="1"/>
  <c r="DN81" i="1"/>
  <c r="DN82" i="1"/>
  <c r="N83" i="1"/>
  <c r="DN84" i="1"/>
  <c r="DN85" i="1"/>
  <c r="DN86" i="1"/>
  <c r="DN87" i="1"/>
  <c r="DN88" i="1"/>
  <c r="DN89" i="1"/>
  <c r="DN90" i="1"/>
  <c r="DN91" i="1"/>
  <c r="DO99" i="1"/>
  <c r="DO100" i="1"/>
  <c r="DO101" i="1"/>
  <c r="P102" i="1"/>
  <c r="DL102" i="1" s="1"/>
  <c r="DN103" i="1"/>
  <c r="DN104" i="1"/>
  <c r="DN105" i="1"/>
  <c r="N106" i="1"/>
  <c r="DF110" i="1"/>
  <c r="DO112" i="1"/>
  <c r="DQ113" i="1"/>
  <c r="DO115" i="1"/>
  <c r="P117" i="1"/>
  <c r="DO117" i="1"/>
  <c r="DQ121" i="1"/>
  <c r="DL130" i="1"/>
  <c r="P131" i="1"/>
  <c r="DL131" i="1" s="1"/>
  <c r="DO142" i="1"/>
  <c r="DK141" i="1"/>
  <c r="DN142" i="1"/>
  <c r="DO144" i="1"/>
  <c r="DN144" i="1"/>
  <c r="DL146" i="1"/>
  <c r="DO147" i="1"/>
  <c r="DN147" i="1"/>
  <c r="DO193" i="1"/>
  <c r="DN193" i="1"/>
  <c r="DQ193" i="1"/>
  <c r="DN194" i="1"/>
  <c r="DQ194" i="1"/>
  <c r="DO194" i="1"/>
  <c r="DL209" i="1"/>
  <c r="BJ234" i="1"/>
  <c r="DO18" i="1"/>
  <c r="DO19" i="1"/>
  <c r="DO21" i="1"/>
  <c r="DO22" i="1"/>
  <c r="DO23" i="1"/>
  <c r="DO24" i="1"/>
  <c r="DO26" i="1"/>
  <c r="DQ30" i="1"/>
  <c r="DK32" i="1"/>
  <c r="DO33" i="1"/>
  <c r="DO34" i="1"/>
  <c r="DO36" i="1"/>
  <c r="DO37" i="1"/>
  <c r="DO38" i="1"/>
  <c r="DK39" i="1"/>
  <c r="DO40" i="1"/>
  <c r="DO41" i="1"/>
  <c r="DO42" i="1"/>
  <c r="DO43" i="1"/>
  <c r="DO44" i="1"/>
  <c r="DO45" i="1"/>
  <c r="DO46" i="1"/>
  <c r="DO47" i="1"/>
  <c r="DO48" i="1"/>
  <c r="DO49" i="1"/>
  <c r="DO50" i="1"/>
  <c r="DK51" i="1"/>
  <c r="DO52" i="1"/>
  <c r="DO53" i="1"/>
  <c r="DO54" i="1"/>
  <c r="DO56" i="1"/>
  <c r="DO55" i="1" s="1"/>
  <c r="DQ99" i="1"/>
  <c r="DQ100" i="1"/>
  <c r="DQ101" i="1"/>
  <c r="DO133" i="1"/>
  <c r="DN133" i="1"/>
  <c r="DO135" i="1"/>
  <c r="DN135" i="1"/>
  <c r="DO137" i="1"/>
  <c r="DN137" i="1"/>
  <c r="DO139" i="1"/>
  <c r="DN139" i="1"/>
  <c r="DL142" i="1"/>
  <c r="DO148" i="1"/>
  <c r="DN148" i="1"/>
  <c r="DO240" i="1"/>
  <c r="DN240" i="1"/>
  <c r="DQ240" i="1"/>
  <c r="DQ58" i="1"/>
  <c r="DQ57" i="1" s="1"/>
  <c r="DO92" i="1"/>
  <c r="DO93" i="1"/>
  <c r="DO94" i="1"/>
  <c r="DO95" i="1"/>
  <c r="N98" i="1"/>
  <c r="DO107" i="1"/>
  <c r="DO108" i="1"/>
  <c r="DO109" i="1"/>
  <c r="DB110" i="1"/>
  <c r="DJ110" i="1"/>
  <c r="DQ111" i="1"/>
  <c r="DQ114" i="1"/>
  <c r="DL116" i="1"/>
  <c r="DL121" i="1"/>
  <c r="DN121" i="1"/>
  <c r="DN122" i="1"/>
  <c r="DL129" i="1"/>
  <c r="T128" i="1"/>
  <c r="T410" i="1" s="1"/>
  <c r="T413" i="1" s="1"/>
  <c r="AB128" i="1"/>
  <c r="AJ128" i="1"/>
  <c r="AR128" i="1"/>
  <c r="AR410" i="1" s="1"/>
  <c r="AR413" i="1" s="1"/>
  <c r="AZ128" i="1"/>
  <c r="BH128" i="1"/>
  <c r="BP128" i="1"/>
  <c r="BX128" i="1"/>
  <c r="BX410" i="1" s="1"/>
  <c r="BX413" i="1" s="1"/>
  <c r="CF128" i="1"/>
  <c r="CF410" i="1" s="1"/>
  <c r="CF413" i="1" s="1"/>
  <c r="CN128" i="1"/>
  <c r="CN410" i="1" s="1"/>
  <c r="CN413" i="1" s="1"/>
  <c r="CV128" i="1"/>
  <c r="DD128" i="1"/>
  <c r="DD410" i="1" s="1"/>
  <c r="DD413" i="1" s="1"/>
  <c r="DO143" i="1"/>
  <c r="DN143" i="1"/>
  <c r="DO145" i="1"/>
  <c r="DN145" i="1"/>
  <c r="DL148" i="1"/>
  <c r="DQ148" i="1"/>
  <c r="DQ141" i="1" s="1"/>
  <c r="DQ203" i="1"/>
  <c r="DO203" i="1"/>
  <c r="DQ205" i="1"/>
  <c r="DO205" i="1"/>
  <c r="DO208" i="1"/>
  <c r="DQ208" i="1"/>
  <c r="DO225" i="1"/>
  <c r="DN225" i="1"/>
  <c r="DK220" i="1"/>
  <c r="DQ225" i="1"/>
  <c r="CQ410" i="1"/>
  <c r="CQ413" i="1" s="1"/>
  <c r="DL30" i="1"/>
  <c r="DL29" i="1" s="1"/>
  <c r="AQ410" i="1"/>
  <c r="AQ413" i="1" s="1"/>
  <c r="DL58" i="1"/>
  <c r="DK98" i="1"/>
  <c r="DK110" i="1"/>
  <c r="DO113" i="1"/>
  <c r="DN117" i="1"/>
  <c r="DL120" i="1"/>
  <c r="DL127" i="1"/>
  <c r="X128" i="1"/>
  <c r="X410" i="1" s="1"/>
  <c r="X413" i="1" s="1"/>
  <c r="AF128" i="1"/>
  <c r="AN128" i="1"/>
  <c r="AV128" i="1"/>
  <c r="BD128" i="1"/>
  <c r="BD410" i="1" s="1"/>
  <c r="BD413" i="1" s="1"/>
  <c r="BL128" i="1"/>
  <c r="BT128" i="1"/>
  <c r="BT410" i="1" s="1"/>
  <c r="BT413" i="1" s="1"/>
  <c r="CB128" i="1"/>
  <c r="CB410" i="1" s="1"/>
  <c r="CB413" i="1" s="1"/>
  <c r="CJ128" i="1"/>
  <c r="CJ410" i="1" s="1"/>
  <c r="CJ413" i="1" s="1"/>
  <c r="CR128" i="1"/>
  <c r="CZ128" i="1"/>
  <c r="CZ410" i="1" s="1"/>
  <c r="CZ413" i="1" s="1"/>
  <c r="DH128" i="1"/>
  <c r="DH410" i="1" s="1"/>
  <c r="DH413" i="1" s="1"/>
  <c r="DQ131" i="1"/>
  <c r="DO131" i="1"/>
  <c r="DN131" i="1"/>
  <c r="DQ133" i="1"/>
  <c r="DO134" i="1"/>
  <c r="DN134" i="1"/>
  <c r="DQ135" i="1"/>
  <c r="DO136" i="1"/>
  <c r="DN136" i="1"/>
  <c r="DQ137" i="1"/>
  <c r="DO138" i="1"/>
  <c r="DN138" i="1"/>
  <c r="DQ139" i="1"/>
  <c r="DO140" i="1"/>
  <c r="DN140" i="1"/>
  <c r="DO146" i="1"/>
  <c r="DN146" i="1"/>
  <c r="DQ197" i="1"/>
  <c r="DO197" i="1"/>
  <c r="DQ200" i="1"/>
  <c r="DO200" i="1"/>
  <c r="DO132" i="1"/>
  <c r="N149" i="1"/>
  <c r="DN150" i="1"/>
  <c r="DN151" i="1"/>
  <c r="DN152" i="1"/>
  <c r="N153" i="1"/>
  <c r="DN154" i="1"/>
  <c r="DN155" i="1"/>
  <c r="DN156" i="1"/>
  <c r="DN157" i="1"/>
  <c r="DN158" i="1"/>
  <c r="DN159" i="1"/>
  <c r="DN160" i="1"/>
  <c r="DN161" i="1"/>
  <c r="DN162" i="1"/>
  <c r="DN163" i="1"/>
  <c r="DN164" i="1"/>
  <c r="DN165" i="1"/>
  <c r="DN166" i="1"/>
  <c r="DN167" i="1"/>
  <c r="DN168" i="1"/>
  <c r="DN169" i="1"/>
  <c r="DN170" i="1"/>
  <c r="DN171" i="1"/>
  <c r="DN172" i="1"/>
  <c r="DN173" i="1"/>
  <c r="DN174" i="1"/>
  <c r="DN175" i="1"/>
  <c r="DN176" i="1"/>
  <c r="DN177" i="1"/>
  <c r="DN178" i="1"/>
  <c r="DN179" i="1"/>
  <c r="DN180" i="1"/>
  <c r="DN181" i="1"/>
  <c r="DN182" i="1"/>
  <c r="DN183" i="1"/>
  <c r="DN184" i="1"/>
  <c r="DN185" i="1"/>
  <c r="DN186" i="1"/>
  <c r="DN187" i="1"/>
  <c r="DN188" i="1"/>
  <c r="DN189" i="1"/>
  <c r="DN190" i="1"/>
  <c r="DN191" i="1"/>
  <c r="V192" i="1"/>
  <c r="DL192" i="1"/>
  <c r="DO199" i="1"/>
  <c r="V205" i="1"/>
  <c r="DO206" i="1"/>
  <c r="AB225" i="1"/>
  <c r="AB220" i="1" s="1"/>
  <c r="DO226" i="1"/>
  <c r="DO227" i="1"/>
  <c r="DQ228" i="1"/>
  <c r="DN230" i="1"/>
  <c r="DQ231" i="1"/>
  <c r="DQ229" i="1" s="1"/>
  <c r="N234" i="1"/>
  <c r="DO235" i="1"/>
  <c r="DN237" i="1"/>
  <c r="DQ239" i="1"/>
  <c r="BV240" i="1"/>
  <c r="BV234" i="1" s="1"/>
  <c r="DL242" i="1"/>
  <c r="DO242" i="1"/>
  <c r="DL244" i="1"/>
  <c r="DO244" i="1"/>
  <c r="DN250" i="1"/>
  <c r="DK246" i="1"/>
  <c r="DQ250" i="1"/>
  <c r="DO250" i="1"/>
  <c r="DQ265" i="1"/>
  <c r="DO265" i="1"/>
  <c r="DN265" i="1"/>
  <c r="DK149" i="1"/>
  <c r="DO150" i="1"/>
  <c r="DO151" i="1"/>
  <c r="DO152" i="1"/>
  <c r="DO154" i="1"/>
  <c r="DO155" i="1"/>
  <c r="DO156" i="1"/>
  <c r="DO157" i="1"/>
  <c r="DO158" i="1"/>
  <c r="DO159" i="1"/>
  <c r="DO160" i="1"/>
  <c r="DO161" i="1"/>
  <c r="DO162" i="1"/>
  <c r="DO163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89" i="1"/>
  <c r="DO190" i="1"/>
  <c r="DO191" i="1"/>
  <c r="DO198" i="1"/>
  <c r="DO204" i="1"/>
  <c r="DN211" i="1"/>
  <c r="DN212" i="1"/>
  <c r="DN213" i="1"/>
  <c r="DN214" i="1"/>
  <c r="DN215" i="1"/>
  <c r="DN216" i="1"/>
  <c r="DN217" i="1"/>
  <c r="DN218" i="1"/>
  <c r="DN219" i="1"/>
  <c r="DN221" i="1"/>
  <c r="DN222" i="1"/>
  <c r="DN223" i="1"/>
  <c r="DQ226" i="1"/>
  <c r="DN233" i="1"/>
  <c r="DN236" i="1"/>
  <c r="DQ237" i="1"/>
  <c r="DL240" i="1"/>
  <c r="DL234" i="1" s="1"/>
  <c r="DQ242" i="1"/>
  <c r="DQ244" i="1"/>
  <c r="DQ180" i="1"/>
  <c r="DO211" i="1"/>
  <c r="DO212" i="1"/>
  <c r="DO213" i="1"/>
  <c r="DO214" i="1"/>
  <c r="DO215" i="1"/>
  <c r="DO216" i="1"/>
  <c r="DO217" i="1"/>
  <c r="DO218" i="1"/>
  <c r="DO219" i="1"/>
  <c r="DO230" i="1"/>
  <c r="DO229" i="1" s="1"/>
  <c r="DK229" i="1"/>
  <c r="DK238" i="1"/>
  <c r="DK234" i="1" s="1"/>
  <c r="DL253" i="1"/>
  <c r="DO258" i="1"/>
  <c r="DN258" i="1"/>
  <c r="DQ258" i="1"/>
  <c r="DL180" i="1"/>
  <c r="DK192" i="1"/>
  <c r="DQ246" i="1"/>
  <c r="DO251" i="1"/>
  <c r="DO252" i="1"/>
  <c r="DN253" i="1"/>
  <c r="DN254" i="1"/>
  <c r="DN255" i="1"/>
  <c r="DN256" i="1"/>
  <c r="N265" i="1"/>
  <c r="DN267" i="1"/>
  <c r="DN268" i="1"/>
  <c r="DN269" i="1"/>
  <c r="DN270" i="1"/>
  <c r="DN271" i="1"/>
  <c r="DN272" i="1"/>
  <c r="DN273" i="1"/>
  <c r="DN274" i="1"/>
  <c r="DQ282" i="1"/>
  <c r="DL360" i="1"/>
  <c r="DN245" i="1"/>
  <c r="DN241" i="1" s="1"/>
  <c r="DN247" i="1"/>
  <c r="DN248" i="1"/>
  <c r="DN249" i="1"/>
  <c r="DO253" i="1"/>
  <c r="DO254" i="1"/>
  <c r="DO255" i="1"/>
  <c r="DO256" i="1"/>
  <c r="DK266" i="1"/>
  <c r="DO267" i="1"/>
  <c r="DO268" i="1"/>
  <c r="DO269" i="1"/>
  <c r="DO270" i="1"/>
  <c r="DO271" i="1"/>
  <c r="N282" i="1"/>
  <c r="V282" i="1"/>
  <c r="AD282" i="1"/>
  <c r="AL282" i="1"/>
  <c r="AT282" i="1"/>
  <c r="BB282" i="1"/>
  <c r="BJ282" i="1"/>
  <c r="BR282" i="1"/>
  <c r="BZ282" i="1"/>
  <c r="CH282" i="1"/>
  <c r="CP282" i="1"/>
  <c r="CX282" i="1"/>
  <c r="DF282" i="1"/>
  <c r="DL283" i="1"/>
  <c r="DL282" i="1" s="1"/>
  <c r="DK264" i="1"/>
  <c r="DK275" i="1"/>
  <c r="N276" i="1"/>
  <c r="V276" i="1"/>
  <c r="AD276" i="1"/>
  <c r="AL276" i="1"/>
  <c r="AT276" i="1"/>
  <c r="BB276" i="1"/>
  <c r="BJ276" i="1"/>
  <c r="BR276" i="1"/>
  <c r="BZ276" i="1"/>
  <c r="CH276" i="1"/>
  <c r="CP276" i="1"/>
  <c r="CX276" i="1"/>
  <c r="DF276" i="1"/>
  <c r="DL277" i="1"/>
  <c r="DL276" i="1" s="1"/>
  <c r="DQ324" i="1"/>
  <c r="DO324" i="1"/>
  <c r="DN324" i="1"/>
  <c r="DO343" i="1"/>
  <c r="DN343" i="1"/>
  <c r="DQ343" i="1"/>
  <c r="DQ277" i="1"/>
  <c r="DQ278" i="1"/>
  <c r="DQ279" i="1"/>
  <c r="DQ280" i="1"/>
  <c r="DQ281" i="1"/>
  <c r="DO315" i="1"/>
  <c r="DO316" i="1"/>
  <c r="DO317" i="1"/>
  <c r="DO318" i="1"/>
  <c r="DO319" i="1"/>
  <c r="DO320" i="1"/>
  <c r="DO321" i="1"/>
  <c r="DO322" i="1"/>
  <c r="DO323" i="1"/>
  <c r="P324" i="1"/>
  <c r="P312" i="1" s="1"/>
  <c r="DO346" i="1"/>
  <c r="DO347" i="1"/>
  <c r="DO348" i="1"/>
  <c r="DO349" i="1"/>
  <c r="DO350" i="1"/>
  <c r="DK351" i="1"/>
  <c r="DO352" i="1"/>
  <c r="DO353" i="1"/>
  <c r="DO354" i="1"/>
  <c r="DO355" i="1"/>
  <c r="DO356" i="1"/>
  <c r="DO357" i="1"/>
  <c r="DO358" i="1"/>
  <c r="DO359" i="1"/>
  <c r="AL360" i="1"/>
  <c r="AT360" i="1"/>
  <c r="BB360" i="1"/>
  <c r="BJ360" i="1"/>
  <c r="BR360" i="1"/>
  <c r="BZ360" i="1"/>
  <c r="CH360" i="1"/>
  <c r="CP360" i="1"/>
  <c r="CX360" i="1"/>
  <c r="DF360" i="1"/>
  <c r="DO362" i="1"/>
  <c r="DO368" i="1"/>
  <c r="DN368" i="1"/>
  <c r="DL297" i="1"/>
  <c r="DL296" i="1" s="1"/>
  <c r="DL313" i="1"/>
  <c r="DQ315" i="1"/>
  <c r="DQ316" i="1"/>
  <c r="DQ317" i="1"/>
  <c r="DQ318" i="1"/>
  <c r="DQ319" i="1"/>
  <c r="DQ320" i="1"/>
  <c r="DQ321" i="1"/>
  <c r="DQ322" i="1"/>
  <c r="DN325" i="1"/>
  <c r="DK345" i="1"/>
  <c r="DQ346" i="1"/>
  <c r="DQ347" i="1"/>
  <c r="DQ348" i="1"/>
  <c r="DQ349" i="1"/>
  <c r="DQ350" i="1"/>
  <c r="DQ352" i="1"/>
  <c r="DQ353" i="1"/>
  <c r="DQ354" i="1"/>
  <c r="DQ355" i="1"/>
  <c r="DQ356" i="1"/>
  <c r="DQ357" i="1"/>
  <c r="DQ358" i="1"/>
  <c r="DQ359" i="1"/>
  <c r="DO363" i="1"/>
  <c r="DN363" i="1"/>
  <c r="DO365" i="1"/>
  <c r="DN365" i="1"/>
  <c r="DO325" i="1"/>
  <c r="DO326" i="1"/>
  <c r="DO327" i="1"/>
  <c r="DO328" i="1"/>
  <c r="DO329" i="1"/>
  <c r="DO330" i="1"/>
  <c r="DO331" i="1"/>
  <c r="DK332" i="1"/>
  <c r="DO333" i="1"/>
  <c r="DO334" i="1"/>
  <c r="DO335" i="1"/>
  <c r="DO336" i="1"/>
  <c r="DO337" i="1"/>
  <c r="DO338" i="1"/>
  <c r="DL352" i="1"/>
  <c r="DL351" i="1" s="1"/>
  <c r="AH360" i="1"/>
  <c r="AP360" i="1"/>
  <c r="AX360" i="1"/>
  <c r="BF360" i="1"/>
  <c r="BN360" i="1"/>
  <c r="BV360" i="1"/>
  <c r="CD360" i="1"/>
  <c r="CL360" i="1"/>
  <c r="CT360" i="1"/>
  <c r="DB360" i="1"/>
  <c r="DJ360" i="1"/>
  <c r="DQ361" i="1"/>
  <c r="DO367" i="1"/>
  <c r="DK366" i="1"/>
  <c r="DN367" i="1"/>
  <c r="DK312" i="1"/>
  <c r="DQ363" i="1"/>
  <c r="DO364" i="1"/>
  <c r="DN364" i="1"/>
  <c r="DN360" i="1" s="1"/>
  <c r="DQ365" i="1"/>
  <c r="N366" i="1"/>
  <c r="V366" i="1"/>
  <c r="AD366" i="1"/>
  <c r="AL366" i="1"/>
  <c r="AT366" i="1"/>
  <c r="BB366" i="1"/>
  <c r="BJ366" i="1"/>
  <c r="BR366" i="1"/>
  <c r="BZ366" i="1"/>
  <c r="CH366" i="1"/>
  <c r="CP366" i="1"/>
  <c r="CX366" i="1"/>
  <c r="DF366" i="1"/>
  <c r="DL367" i="1"/>
  <c r="DN369" i="1"/>
  <c r="DN370" i="1"/>
  <c r="DN371" i="1"/>
  <c r="DN372" i="1"/>
  <c r="DN373" i="1"/>
  <c r="DN374" i="1"/>
  <c r="DN375" i="1"/>
  <c r="N376" i="1"/>
  <c r="DN377" i="1"/>
  <c r="DN378" i="1"/>
  <c r="DN379" i="1"/>
  <c r="DN380" i="1"/>
  <c r="DN381" i="1"/>
  <c r="DK388" i="1"/>
  <c r="DK376" i="1" s="1"/>
  <c r="DQ390" i="1"/>
  <c r="DQ391" i="1"/>
  <c r="DQ392" i="1"/>
  <c r="DQ393" i="1"/>
  <c r="DQ394" i="1"/>
  <c r="DQ395" i="1"/>
  <c r="DQ396" i="1"/>
  <c r="DQ397" i="1"/>
  <c r="DO369" i="1"/>
  <c r="DO370" i="1"/>
  <c r="DO371" i="1"/>
  <c r="DO372" i="1"/>
  <c r="DO373" i="1"/>
  <c r="DO374" i="1"/>
  <c r="DO375" i="1"/>
  <c r="DO377" i="1"/>
  <c r="DO378" i="1"/>
  <c r="DO379" i="1"/>
  <c r="DO380" i="1"/>
  <c r="DO381" i="1"/>
  <c r="DO382" i="1"/>
  <c r="DO383" i="1"/>
  <c r="DL390" i="1"/>
  <c r="DN402" i="1"/>
  <c r="DN403" i="1"/>
  <c r="DN404" i="1"/>
  <c r="DN405" i="1"/>
  <c r="DN406" i="1"/>
  <c r="DN407" i="1"/>
  <c r="DO402" i="1"/>
  <c r="DO403" i="1"/>
  <c r="DO404" i="1"/>
  <c r="DO405" i="1"/>
  <c r="DO406" i="1"/>
  <c r="DO407" i="1"/>
  <c r="AV410" i="1" l="1"/>
  <c r="AV413" i="1" s="1"/>
  <c r="AN410" i="1"/>
  <c r="AN413" i="1" s="1"/>
  <c r="DL389" i="1"/>
  <c r="DL366" i="1"/>
  <c r="CL410" i="1"/>
  <c r="CL413" i="1" s="1"/>
  <c r="BF410" i="1"/>
  <c r="BF413" i="1" s="1"/>
  <c r="DL332" i="1"/>
  <c r="AL332" i="1"/>
  <c r="DO296" i="1"/>
  <c r="DN246" i="1"/>
  <c r="DO276" i="1"/>
  <c r="O410" i="1"/>
  <c r="O413" i="1" s="1"/>
  <c r="DL229" i="1"/>
  <c r="CV410" i="1"/>
  <c r="CV413" i="1" s="1"/>
  <c r="BP410" i="1"/>
  <c r="BP413" i="1" s="1"/>
  <c r="AJ410" i="1"/>
  <c r="AJ413" i="1" s="1"/>
  <c r="DL92" i="1"/>
  <c r="DL83" i="1" s="1"/>
  <c r="P128" i="1"/>
  <c r="AP410" i="1"/>
  <c r="AP413" i="1" s="1"/>
  <c r="CR410" i="1"/>
  <c r="CR413" i="1" s="1"/>
  <c r="BL410" i="1"/>
  <c r="BL413" i="1" s="1"/>
  <c r="AF410" i="1"/>
  <c r="AF413" i="1" s="1"/>
  <c r="DL98" i="1"/>
  <c r="DL59" i="1"/>
  <c r="DO59" i="1"/>
  <c r="DK29" i="1"/>
  <c r="DL32" i="1"/>
  <c r="DQ31" i="1"/>
  <c r="DB410" i="1"/>
  <c r="DB413" i="1" s="1"/>
  <c r="DQ29" i="1"/>
  <c r="DN31" i="1"/>
  <c r="DN29" i="1" s="1"/>
  <c r="BH410" i="1"/>
  <c r="BH413" i="1" s="1"/>
  <c r="DN389" i="1"/>
  <c r="DO360" i="1"/>
  <c r="CX410" i="1"/>
  <c r="CX413" i="1" s="1"/>
  <c r="BR410" i="1"/>
  <c r="BR413" i="1" s="1"/>
  <c r="DQ220" i="1"/>
  <c r="DL128" i="1"/>
  <c r="DL225" i="1"/>
  <c r="DL220" i="1" s="1"/>
  <c r="P246" i="1"/>
  <c r="DO116" i="1"/>
  <c r="DO110" i="1" s="1"/>
  <c r="DQ116" i="1"/>
  <c r="DN116" i="1"/>
  <c r="DN106" i="1"/>
  <c r="CP410" i="1"/>
  <c r="CP413" i="1" s="1"/>
  <c r="AD410" i="1"/>
  <c r="AD413" i="1" s="1"/>
  <c r="P98" i="1"/>
  <c r="DO282" i="1"/>
  <c r="DL51" i="1"/>
  <c r="DQ92" i="1"/>
  <c r="DQ83" i="1" s="1"/>
  <c r="DN92" i="1"/>
  <c r="DN83" i="1" s="1"/>
  <c r="DQ122" i="1"/>
  <c r="DO122" i="1"/>
  <c r="CH410" i="1"/>
  <c r="CH413" i="1" s="1"/>
  <c r="BB410" i="1"/>
  <c r="BB413" i="1" s="1"/>
  <c r="DQ241" i="1"/>
  <c r="DO149" i="1"/>
  <c r="AB410" i="1"/>
  <c r="AB413" i="1" s="1"/>
  <c r="DQ98" i="1"/>
  <c r="DN98" i="1"/>
  <c r="DL376" i="1"/>
  <c r="DL39" i="1"/>
  <c r="DQ312" i="1"/>
  <c r="DN312" i="1"/>
  <c r="DF410" i="1"/>
  <c r="DF413" i="1" s="1"/>
  <c r="BZ410" i="1"/>
  <c r="BZ413" i="1" s="1"/>
  <c r="AT410" i="1"/>
  <c r="AT413" i="1" s="1"/>
  <c r="BV410" i="1"/>
  <c r="BV413" i="1" s="1"/>
  <c r="V153" i="1"/>
  <c r="DN128" i="1"/>
  <c r="DQ128" i="1"/>
  <c r="AZ410" i="1"/>
  <c r="AZ413" i="1" s="1"/>
  <c r="DL141" i="1"/>
  <c r="BJ410" i="1"/>
  <c r="BJ413" i="1" s="1"/>
  <c r="DN282" i="1"/>
  <c r="DL250" i="1"/>
  <c r="DL246" i="1" s="1"/>
  <c r="DN115" i="1"/>
  <c r="DN110" i="1" s="1"/>
  <c r="DQ115" i="1"/>
  <c r="DL78" i="1"/>
  <c r="DK83" i="1"/>
  <c r="DL16" i="1"/>
  <c r="N15" i="1"/>
  <c r="DL18" i="1"/>
  <c r="DQ360" i="1"/>
  <c r="DN345" i="1"/>
  <c r="DN332" i="1" s="1"/>
  <c r="DQ345" i="1"/>
  <c r="DQ332" i="1" s="1"/>
  <c r="DO345" i="1"/>
  <c r="DL324" i="1"/>
  <c r="DN266" i="1"/>
  <c r="DQ266" i="1"/>
  <c r="DO266" i="1"/>
  <c r="DQ192" i="1"/>
  <c r="DQ153" i="1" s="1"/>
  <c r="DO192" i="1"/>
  <c r="DO153" i="1" s="1"/>
  <c r="DN192" i="1"/>
  <c r="DN153" i="1" s="1"/>
  <c r="DK153" i="1"/>
  <c r="DO241" i="1"/>
  <c r="DN149" i="1"/>
  <c r="DL57" i="1"/>
  <c r="DO51" i="1"/>
  <c r="DO39" i="1"/>
  <c r="P110" i="1"/>
  <c r="DL117" i="1"/>
  <c r="DL110" i="1" s="1"/>
  <c r="DO98" i="1"/>
  <c r="DN59" i="1"/>
  <c r="DN32" i="1"/>
  <c r="DQ27" i="1"/>
  <c r="DQ15" i="1" s="1"/>
  <c r="DO27" i="1"/>
  <c r="DN27" i="1"/>
  <c r="DN15" i="1" s="1"/>
  <c r="AL410" i="1"/>
  <c r="AL413" i="1" s="1"/>
  <c r="DK15" i="1"/>
  <c r="AH410" i="1"/>
  <c r="AH413" i="1" s="1"/>
  <c r="DN366" i="1"/>
  <c r="DO351" i="1"/>
  <c r="DO312" i="1"/>
  <c r="DN275" i="1"/>
  <c r="DQ275" i="1"/>
  <c r="DO275" i="1"/>
  <c r="DO209" i="1"/>
  <c r="DN220" i="1"/>
  <c r="DO246" i="1"/>
  <c r="DL241" i="1"/>
  <c r="DN229" i="1"/>
  <c r="DL205" i="1"/>
  <c r="DL153" i="1" s="1"/>
  <c r="DO106" i="1"/>
  <c r="DJ410" i="1"/>
  <c r="DJ413" i="1" s="1"/>
  <c r="CT410" i="1"/>
  <c r="CT413" i="1" s="1"/>
  <c r="CD410" i="1"/>
  <c r="CD413" i="1" s="1"/>
  <c r="BN410" i="1"/>
  <c r="BN413" i="1" s="1"/>
  <c r="AX410" i="1"/>
  <c r="AX413" i="1" s="1"/>
  <c r="DN141" i="1"/>
  <c r="DN78" i="1"/>
  <c r="DN70" i="1"/>
  <c r="DN51" i="1"/>
  <c r="DN39" i="1"/>
  <c r="Z410" i="1"/>
  <c r="Z413" i="1" s="1"/>
  <c r="DO389" i="1"/>
  <c r="DO366" i="1"/>
  <c r="DO220" i="1"/>
  <c r="DO141" i="1"/>
  <c r="DQ389" i="1"/>
  <c r="DO388" i="1"/>
  <c r="DO376" i="1" s="1"/>
  <c r="DN388" i="1"/>
  <c r="DN376" i="1" s="1"/>
  <c r="DQ388" i="1"/>
  <c r="DQ376" i="1" s="1"/>
  <c r="DO332" i="1"/>
  <c r="DQ351" i="1"/>
  <c r="DL312" i="1"/>
  <c r="DQ276" i="1"/>
  <c r="DK261" i="1"/>
  <c r="DQ264" i="1"/>
  <c r="DO264" i="1"/>
  <c r="DN264" i="1"/>
  <c r="DN261" i="1" s="1"/>
  <c r="N261" i="1"/>
  <c r="N410" i="1" s="1"/>
  <c r="N413" i="1" s="1"/>
  <c r="DL265" i="1"/>
  <c r="DL261" i="1" s="1"/>
  <c r="DN238" i="1"/>
  <c r="DN234" i="1" s="1"/>
  <c r="DQ238" i="1"/>
  <c r="DQ234" i="1" s="1"/>
  <c r="DO238" i="1"/>
  <c r="DO234" i="1" s="1"/>
  <c r="DN209" i="1"/>
  <c r="DO128" i="1"/>
  <c r="DO83" i="1"/>
  <c r="DO32" i="1"/>
  <c r="R410" i="1"/>
  <c r="R413" i="1" s="1"/>
  <c r="V410" i="1"/>
  <c r="V413" i="1" s="1"/>
  <c r="DO15" i="1"/>
  <c r="P410" i="1" l="1"/>
  <c r="P413" i="1" s="1"/>
  <c r="DQ110" i="1"/>
  <c r="DQ410" i="1" s="1"/>
  <c r="DQ261" i="1"/>
  <c r="DL15" i="1"/>
  <c r="DL410" i="1" s="1"/>
  <c r="DL413" i="1" s="1"/>
  <c r="DO261" i="1"/>
  <c r="DO410" i="1" s="1"/>
  <c r="DN410" i="1"/>
  <c r="DK410" i="1"/>
  <c r="DK413" i="1" s="1"/>
  <c r="DP410" i="1" l="1"/>
  <c r="DN413" i="1"/>
</calcChain>
</file>

<file path=xl/sharedStrings.xml><?xml version="1.0" encoding="utf-8"?>
<sst xmlns="http://schemas.openxmlformats.org/spreadsheetml/2006/main" count="1046" uniqueCount="904">
  <si>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</si>
  <si>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2019 год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</si>
  <si>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</si>
  <si>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</si>
  <si>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</si>
  <si>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</si>
  <si>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</si>
  <si>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</si>
  <si>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</si>
  <si>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</si>
  <si>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</si>
  <si>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</si>
  <si>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</si>
  <si>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</si>
  <si>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</si>
  <si>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</si>
  <si>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</si>
  <si>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</si>
  <si>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</si>
  <si>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</si>
  <si>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</si>
  <si>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</si>
  <si>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</si>
  <si>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</si>
  <si>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</si>
  <si>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</si>
  <si>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</si>
  <si>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</si>
  <si>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</si>
  <si>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</si>
  <si>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</si>
  <si>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</si>
  <si>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</si>
  <si>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</si>
  <si>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</si>
  <si>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</si>
  <si>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</si>
  <si>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</si>
  <si>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</si>
  <si>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</si>
  <si>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</si>
  <si>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</si>
  <si>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</si>
  <si>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</si>
  <si>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</si>
  <si>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</si>
  <si>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</si>
  <si>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</si>
  <si>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</si>
  <si>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</si>
  <si>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</si>
  <si>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</si>
  <si>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</si>
  <si>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</si>
  <si>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</si>
  <si>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</si>
  <si>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</si>
  <si>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</si>
  <si>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</si>
  <si>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</si>
  <si>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</si>
  <si>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</si>
  <si>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</si>
  <si>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</si>
  <si>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</si>
  <si>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</si>
  <si>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средняя стоимость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</si>
  <si>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</si>
  <si>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</si>
  <si>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</si>
  <si>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</si>
  <si>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</si>
  <si>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</si>
  <si>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</si>
  <si>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</si>
  <si>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</si>
  <si>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</si>
  <si>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</si>
  <si>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</si>
  <si>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</si>
  <si>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</si>
  <si>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</si>
  <si>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</si>
  <si>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</si>
  <si>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</si>
  <si>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</si>
  <si>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</si>
  <si>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</si>
  <si>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</si>
  <si>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</si>
  <si>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</si>
  <si>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</si>
  <si>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</si>
  <si>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</si>
  <si>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</si>
  <si>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</si>
  <si>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</si>
  <si>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</si>
  <si>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</si>
  <si>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</si>
  <si>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</si>
  <si>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</si>
  <si>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</si>
  <si>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</si>
  <si>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</si>
  <si>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</si>
  <si>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</si>
  <si>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</si>
  <si>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</si>
  <si>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</si>
  <si>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</si>
  <si>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</si>
  <si>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</si>
  <si>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</si>
  <si>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</si>
  <si>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</si>
  <si>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</si>
  <si>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</si>
  <si>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</si>
  <si>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</si>
  <si>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</si>
  <si>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</si>
  <si>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</si>
  <si>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</si>
  <si>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</si>
  <si>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</si>
  <si>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</si>
  <si>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</si>
  <si>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</si>
  <si>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</si>
  <si>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</si>
  <si>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</si>
  <si>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</si>
  <si>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</si>
  <si>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</si>
  <si>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</si>
  <si>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</si>
  <si>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</si>
  <si>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КЗ</t>
  </si>
  <si>
    <t>КУ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</si>
  <si>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</si>
  <si>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</si>
  <si>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</si>
  <si>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</si>
  <si>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</si>
  <si>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</si>
  <si>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</si>
  <si>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</si>
  <si>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</si>
  <si>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</si>
  <si>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</si>
  <si>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</si>
  <si>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</si>
  <si>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</si>
  <si>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</si>
  <si>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</si>
  <si>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</si>
  <si>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</si>
  <si>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</si>
  <si>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</si>
  <si>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</si>
  <si>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</si>
  <si>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</si>
  <si>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</si>
  <si>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</si>
  <si>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</si>
  <si>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</si>
  <si>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</si>
  <si>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</si>
  <si>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</si>
  <si>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</si>
  <si>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</si>
  <si>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</si>
  <si>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</si>
  <si>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</si>
  <si>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</si>
  <si>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</si>
  <si>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</si>
  <si>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</si>
  <si>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</si>
  <si>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</si>
  <si>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</si>
  <si>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</si>
  <si>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</si>
  <si>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</si>
  <si>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</si>
  <si>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</si>
  <si>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</si>
  <si>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</si>
  <si>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</si>
  <si>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</si>
  <si>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</si>
  <si>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</si>
  <si>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</si>
  <si>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</si>
  <si>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</si>
  <si>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</si>
  <si>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</si>
  <si>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</si>
  <si>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</si>
  <si>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</si>
  <si>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</si>
  <si>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</si>
  <si>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</si>
  <si>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</si>
  <si>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</si>
  <si>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</si>
  <si>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</si>
  <si>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</si>
  <si>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</si>
  <si>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</si>
  <si>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</si>
  <si>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</si>
  <si>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</si>
  <si>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</si>
  <si>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</si>
  <si>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</si>
  <si>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</si>
  <si>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</si>
  <si>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</si>
  <si>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</si>
  <si>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</si>
  <si>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</si>
  <si>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</si>
  <si>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</si>
  <si>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</si>
  <si>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</si>
  <si>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</si>
  <si>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</si>
  <si>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</si>
  <si>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</si>
  <si>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</si>
  <si>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</si>
  <si>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</si>
  <si>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</si>
  <si>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</si>
  <si>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</si>
  <si>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</si>
  <si>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</si>
  <si>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</si>
  <si>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</si>
  <si>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</si>
  <si>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</si>
  <si>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</si>
  <si>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</si>
  <si>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</si>
  <si>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</si>
  <si>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</si>
  <si>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</si>
  <si>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</si>
  <si>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</si>
  <si>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</si>
  <si>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</si>
  <si>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</si>
  <si>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</si>
  <si>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</si>
  <si>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</si>
  <si>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</si>
  <si>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</si>
  <si>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</si>
  <si>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</si>
  <si>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</si>
  <si>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</si>
  <si>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</si>
  <si>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</si>
  <si>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</si>
  <si>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</si>
  <si>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</si>
  <si>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</si>
  <si>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</si>
  <si>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</si>
  <si>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</si>
  <si>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</si>
  <si>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</si>
  <si>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</si>
  <si>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</si>
  <si>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</si>
  <si>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</si>
  <si>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</si>
  <si>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</si>
  <si>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</si>
  <si>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</si>
  <si>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</si>
  <si>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</si>
  <si>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</si>
  <si>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</si>
  <si>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</si>
  <si>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</si>
  <si>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</si>
  <si>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</si>
  <si>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</si>
  <si>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</si>
  <si>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</si>
  <si>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</si>
  <si>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</si>
  <si>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</si>
  <si>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</si>
  <si>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</si>
  <si>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</si>
  <si>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</si>
  <si>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</si>
  <si>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</si>
  <si>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</si>
  <si>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</si>
  <si>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</si>
  <si>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</si>
  <si>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</si>
  <si>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</si>
  <si>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</si>
  <si>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</si>
  <si>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</si>
  <si>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</si>
  <si>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</si>
  <si>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</si>
  <si>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</si>
  <si>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</si>
  <si>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</si>
  <si>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</si>
  <si>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</si>
  <si>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</si>
  <si>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</si>
  <si>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</si>
  <si>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</si>
  <si>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</si>
  <si>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</si>
  <si>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</si>
  <si>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</si>
  <si>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</si>
  <si>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</si>
  <si>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</si>
  <si>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</si>
  <si>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</si>
  <si>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</si>
  <si>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</si>
  <si>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</si>
  <si>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</si>
  <si>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</si>
  <si>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</si>
  <si>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</si>
  <si>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</si>
  <si>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</si>
  <si>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</si>
  <si>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</si>
  <si>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</si>
  <si>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</si>
  <si>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</si>
  <si>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</si>
  <si>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</si>
  <si>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</si>
  <si>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</si>
  <si>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</si>
  <si>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</si>
  <si>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</si>
  <si>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</si>
  <si>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</si>
  <si>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</si>
  <si>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</si>
  <si>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</si>
  <si>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</si>
  <si>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</si>
  <si>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</si>
  <si>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</si>
  <si>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</si>
  <si>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</si>
  <si>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</si>
  <si>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</si>
  <si>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</si>
  <si>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</si>
  <si>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</si>
  <si>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</si>
  <si>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</si>
  <si>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</si>
  <si>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</si>
  <si>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</si>
  <si>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</si>
  <si>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</si>
  <si>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</si>
  <si>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</si>
  <si>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</si>
  <si>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</si>
  <si>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</si>
  <si>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</si>
  <si>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</si>
  <si>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</si>
  <si>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</si>
  <si>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</si>
  <si>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</si>
  <si>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</si>
  <si>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</si>
  <si>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</si>
  <si>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</si>
  <si>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</si>
  <si>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</si>
  <si>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</si>
  <si>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</si>
  <si>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</si>
  <si>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</si>
  <si>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</si>
  <si>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</si>
  <si>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</si>
  <si>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</si>
  <si>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</si>
  <si>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</si>
  <si>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</si>
  <si>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</si>
  <si>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</si>
  <si>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</si>
  <si>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</si>
  <si>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</si>
  <si>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</si>
  <si>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</si>
  <si>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</si>
  <si>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</si>
  <si>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</si>
  <si>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</si>
  <si>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</si>
  <si>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</si>
  <si>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</si>
  <si>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</si>
  <si>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</si>
  <si>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</si>
  <si>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</si>
  <si>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</si>
  <si>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</si>
  <si>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</si>
  <si>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</si>
  <si>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</si>
  <si>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</si>
  <si>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</si>
  <si>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</si>
  <si>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</si>
  <si>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</si>
  <si>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</si>
  <si>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</si>
  <si>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</si>
  <si>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</si>
  <si>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</si>
  <si>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</si>
  <si>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</si>
  <si>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</si>
  <si>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</si>
  <si>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</si>
  <si>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</si>
  <si>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</si>
  <si>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</si>
  <si>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</si>
  <si>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</si>
  <si>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</si>
  <si>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</si>
  <si>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</si>
  <si>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</si>
  <si>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</si>
  <si>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</si>
  <si>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</si>
  <si>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</si>
  <si>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</si>
  <si>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</si>
  <si>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</si>
  <si>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</si>
  <si>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</si>
  <si>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</si>
  <si>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</si>
  <si>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</si>
  <si>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</si>
  <si>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</si>
  <si>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</si>
  <si>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</si>
  <si>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</si>
  <si>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</si>
  <si>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</si>
  <si>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</si>
  <si>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</si>
  <si>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</si>
  <si>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</si>
  <si>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</si>
  <si>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</si>
  <si>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</si>
  <si>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</si>
  <si>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</si>
  <si>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</si>
  <si>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</si>
  <si>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</si>
  <si>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</si>
  <si>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</si>
  <si>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</si>
  <si>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</si>
  <si>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</si>
  <si>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</si>
  <si>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</si>
  <si>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</si>
  <si>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</si>
  <si>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</si>
  <si>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</si>
  <si>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</si>
  <si>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</si>
  <si>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</si>
  <si>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</si>
  <si>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</si>
  <si>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</si>
  <si>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</si>
  <si>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</si>
  <si>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</si>
  <si>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</si>
  <si>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</si>
  <si>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</si>
  <si>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</si>
  <si>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</si>
  <si>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</si>
  <si>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</si>
  <si>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</si>
  <si>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</si>
  <si>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</si>
  <si>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</si>
  <si>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</si>
  <si>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</si>
  <si>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</si>
  <si>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</si>
  <si>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</si>
  <si>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</si>
  <si>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</si>
  <si>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</si>
  <si>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</si>
  <si>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</si>
  <si>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</si>
  <si>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</si>
  <si>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</si>
  <si>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</si>
  <si>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</si>
  <si>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</si>
  <si>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</si>
  <si>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</si>
  <si>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</si>
  <si>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</si>
  <si>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</si>
  <si>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</si>
  <si>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</si>
  <si>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</si>
  <si>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</si>
  <si>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</si>
  <si>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</si>
  <si>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</si>
  <si>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</si>
  <si>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</si>
  <si>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</si>
  <si>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</si>
  <si>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</si>
  <si>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</si>
  <si>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</si>
  <si>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</si>
  <si>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</si>
  <si>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</si>
  <si>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</si>
  <si>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</si>
  <si>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</si>
  <si>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</si>
  <si>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</si>
  <si>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</si>
  <si>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</si>
  <si>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</si>
  <si>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</si>
  <si>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</si>
  <si>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</si>
  <si>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</si>
  <si>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</si>
  <si>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</si>
  <si>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</si>
  <si>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</si>
  <si>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</si>
  <si>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</si>
  <si>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</si>
  <si>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</si>
  <si>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</si>
  <si>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</si>
  <si>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</si>
  <si>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</si>
  <si>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</si>
  <si>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</si>
  <si>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</si>
  <si>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</si>
  <si>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</si>
  <si>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</si>
  <si>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</si>
  <si>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</si>
  <si>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</si>
  <si>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</si>
  <si>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</si>
  <si>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</si>
  <si>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</si>
  <si>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</si>
  <si>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</si>
  <si>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</si>
  <si>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</si>
  <si>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</si>
  <si>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</si>
  <si>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</si>
  <si>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</si>
  <si>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</si>
  <si>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</si>
  <si>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</si>
  <si>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</si>
  <si>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</si>
  <si>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</si>
  <si>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</si>
  <si>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</si>
  <si>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</si>
  <si>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</si>
  <si>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</si>
  <si>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</si>
  <si>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</si>
  <si>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</si>
  <si>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</si>
  <si>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</si>
  <si>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</si>
  <si>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</si>
  <si>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</si>
  <si>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</si>
  <si>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</si>
  <si>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</si>
  <si>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</si>
  <si>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</si>
  <si>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</si>
  <si>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</si>
  <si>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</si>
  <si>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</si>
  <si>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</si>
  <si>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</si>
  <si>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</si>
  <si>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</si>
  <si>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</si>
  <si>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</si>
  <si>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</si>
  <si>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</si>
  <si>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</si>
  <si>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</si>
  <si>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</si>
  <si>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</si>
  <si>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</si>
  <si>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</si>
  <si>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</si>
  <si>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</si>
  <si>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</si>
  <si>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</si>
  <si>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</si>
  <si>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</si>
  <si>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</si>
  <si>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</si>
  <si>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</si>
  <si>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</si>
  <si>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</si>
  <si>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</si>
  <si>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</si>
  <si>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</si>
  <si>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</si>
  <si>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</si>
  <si>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</si>
  <si>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</si>
  <si>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</si>
  <si>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</si>
  <si>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</si>
  <si>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</si>
  <si>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</si>
  <si>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</si>
  <si>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</si>
  <si>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</si>
  <si>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</si>
  <si>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</si>
  <si>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</si>
  <si>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</si>
  <si>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</si>
  <si>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</si>
  <si>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</si>
  <si>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</si>
  <si>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</si>
  <si>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</si>
  <si>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</si>
  <si>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</si>
  <si>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</si>
  <si>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</si>
  <si>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</si>
  <si>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</si>
  <si>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</si>
  <si>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</si>
  <si>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</si>
  <si>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</si>
  <si>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</si>
  <si>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</si>
  <si>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</si>
  <si>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</si>
  <si>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</si>
  <si>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</si>
  <si>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</si>
  <si>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</si>
  <si>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</si>
  <si>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</si>
  <si>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</si>
  <si>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</si>
  <si>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</si>
  <si>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</si>
  <si>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</si>
  <si>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</si>
  <si>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</si>
  <si>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</si>
  <si>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</si>
  <si>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</si>
  <si>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</si>
  <si>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</si>
  <si>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</si>
  <si>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</si>
  <si>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</si>
  <si>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</si>
  <si>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</si>
  <si>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</si>
  <si>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</si>
  <si>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</si>
  <si>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</si>
  <si>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</si>
  <si>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</si>
  <si>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</si>
  <si>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</si>
  <si>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</si>
  <si>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</si>
  <si>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</si>
  <si>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</si>
  <si>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</si>
  <si>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</si>
  <si>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</si>
  <si>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</si>
  <si>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</si>
  <si>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</si>
  <si>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</si>
  <si>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</si>
  <si>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</si>
  <si>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</si>
  <si>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</si>
  <si>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</si>
  <si>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</si>
  <si>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</si>
  <si>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</si>
  <si>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</si>
  <si>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</si>
  <si>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</si>
  <si>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</si>
  <si>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</si>
  <si>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</si>
  <si>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</si>
  <si>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</si>
  <si>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</si>
  <si>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</si>
  <si>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</si>
  <si>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</si>
  <si>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</si>
  <si>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</si>
  <si>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</si>
  <si>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</si>
  <si>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</si>
  <si>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</si>
  <si>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</si>
  <si>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</si>
  <si>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</si>
  <si>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</si>
  <si>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</si>
  <si>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</si>
  <si>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</si>
  <si>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</si>
  <si>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</si>
  <si>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</si>
  <si>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</si>
  <si>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</si>
  <si>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</si>
  <si>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</si>
  <si>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</si>
  <si>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</si>
  <si>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</si>
  <si>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</si>
  <si>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</si>
  <si>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</si>
  <si>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</si>
  <si>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</si>
  <si>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</si>
  <si>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</si>
  <si>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</si>
  <si>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</si>
  <si>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</si>
  <si>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</si>
  <si>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</si>
  <si>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</si>
  <si>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</si>
  <si>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</si>
  <si>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</si>
  <si>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</si>
  <si>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</si>
  <si>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</si>
  <si>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</si>
  <si>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</si>
  <si>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</si>
  <si>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</si>
  <si>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</si>
  <si>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</si>
  <si>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</si>
  <si>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</si>
  <si>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</si>
  <si>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</si>
  <si>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</si>
  <si>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</si>
  <si>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</si>
  <si>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</si>
  <si>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</si>
  <si>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</si>
  <si>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</si>
  <si>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</si>
  <si>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</si>
  <si>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</si>
  <si>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</si>
  <si>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</si>
  <si>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</si>
  <si>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</si>
  <si>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</si>
  <si>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</si>
  <si>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</si>
  <si>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</si>
  <si>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</si>
  <si>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</si>
  <si>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</si>
  <si>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</si>
  <si>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</si>
  <si>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</si>
  <si>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</si>
  <si>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</si>
  <si>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</si>
  <si>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</si>
  <si>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</si>
  <si>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</si>
  <si>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</si>
  <si>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</si>
  <si>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</si>
  <si>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</si>
  <si>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</si>
  <si>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</si>
  <si>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</si>
  <si>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</si>
  <si>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</si>
  <si>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</si>
  <si>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</si>
  <si>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</si>
  <si>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</si>
  <si>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</si>
  <si>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</si>
  <si>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</si>
  <si>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</si>
  <si>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</si>
  <si>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</si>
  <si>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</si>
  <si>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</si>
  <si>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</si>
  <si>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</si>
  <si>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</si>
  <si>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</si>
  <si>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</si>
  <si>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</si>
  <si>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</si>
  <si>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</si>
  <si>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</si>
  <si>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</si>
  <si>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</si>
  <si>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</si>
  <si>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</si>
  <si>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</si>
  <si>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</si>
  <si>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</si>
  <si>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</si>
  <si>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</si>
  <si>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</si>
  <si>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</si>
  <si>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</si>
  <si>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</si>
  <si>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</si>
  <si>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</si>
  <si>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</si>
  <si>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</si>
  <si>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</si>
  <si>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</si>
  <si>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</si>
  <si>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</si>
  <si>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</si>
  <si>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</si>
  <si>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</si>
  <si>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</si>
  <si>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</si>
  <si>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</si>
  <si>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</si>
  <si>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</si>
  <si>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</si>
  <si>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</si>
  <si>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</si>
  <si>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</si>
  <si>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</si>
  <si>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</si>
  <si>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Старческая астения</t>
  </si>
  <si>
    <t>ИТОГО</t>
  </si>
  <si>
    <t>05.02.2019 №1</t>
  </si>
  <si>
    <t>28.12.2018 №12</t>
  </si>
  <si>
    <t>отклонения</t>
  </si>
  <si>
    <t>28.02.2019 №2</t>
  </si>
  <si>
    <t>Приложение № 7
 к Решению Комиссии по разработке ТП ОМС от 28.02.2019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</si>
</sst>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0.000"/>
    <numFmt numFmtId="168" formatCode="#,##0_ ;\-#,##0\ 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  <numFmt numFmtId="173" formatCode="_-* #,##0.0000000_р_._-;\-* #,##0.0000000_р_._-;_-* &quot;-&quot;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9878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7" fillId="0" borderId="0"/>
    <xf numFmtId="0" fontId="39" fillId="0" borderId="0"/>
    <xf numFmtId="0" fontId="5" fillId="0" borderId="0"/>
    <xf numFmtId="0" fontId="40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40" fillId="0" borderId="0"/>
    <xf numFmtId="0" fontId="7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0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410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5" fontId="3" fillId="0" borderId="0" xfId="1" applyFont="1" applyFill="1"/>
    <xf numFmtId="0" fontId="7" fillId="0" borderId="0" xfId="2" applyFont="1" applyFill="1" applyBorder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8" fillId="2" borderId="0" xfId="0" applyFont="1" applyFill="1"/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0" fillId="0" borderId="6" xfId="0" applyFont="1" applyFill="1" applyBorder="1" applyAlignment="1"/>
    <xf numFmtId="0" fontId="9" fillId="0" borderId="7" xfId="0" applyFont="1" applyFill="1" applyBorder="1" applyAlignment="1"/>
    <xf numFmtId="0" fontId="10" fillId="0" borderId="5" xfId="0" applyFont="1" applyFill="1" applyBorder="1" applyAlignment="1"/>
    <xf numFmtId="0" fontId="10" fillId="0" borderId="6" xfId="2" applyFont="1" applyFill="1" applyBorder="1" applyAlignment="1">
      <alignment vertical="center" wrapText="1"/>
    </xf>
    <xf numFmtId="0" fontId="10" fillId="0" borderId="5" xfId="2" applyFont="1" applyFill="1" applyBorder="1" applyAlignment="1">
      <alignment vertical="center"/>
    </xf>
    <xf numFmtId="0" fontId="10" fillId="0" borderId="8" xfId="0" applyFont="1" applyFill="1" applyBorder="1" applyAlignment="1"/>
    <xf numFmtId="0" fontId="10" fillId="0" borderId="7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/>
    <xf numFmtId="0" fontId="11" fillId="2" borderId="0" xfId="0" applyFont="1" applyFill="1"/>
    <xf numFmtId="0" fontId="12" fillId="0" borderId="0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/>
    </xf>
    <xf numFmtId="0" fontId="13" fillId="0" borderId="0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right"/>
    </xf>
    <xf numFmtId="0" fontId="14" fillId="0" borderId="17" xfId="0" applyFont="1" applyFill="1" applyBorder="1"/>
    <xf numFmtId="165" fontId="11" fillId="0" borderId="0" xfId="1" applyFont="1" applyFill="1"/>
    <xf numFmtId="0" fontId="11" fillId="0" borderId="0" xfId="0" applyFont="1" applyFill="1"/>
    <xf numFmtId="165" fontId="15" fillId="0" borderId="18" xfId="1" applyFont="1" applyFill="1" applyBorder="1"/>
    <xf numFmtId="0" fontId="15" fillId="0" borderId="18" xfId="0" applyFont="1" applyFill="1" applyBorder="1"/>
    <xf numFmtId="0" fontId="15" fillId="0" borderId="18" xfId="0" applyFont="1" applyFill="1" applyBorder="1" applyAlignment="1">
      <alignment horizontal="center" vertical="center" wrapText="1"/>
    </xf>
    <xf numFmtId="0" fontId="15" fillId="0" borderId="0" xfId="0" applyFont="1" applyFill="1"/>
    <xf numFmtId="1" fontId="19" fillId="0" borderId="18" xfId="2" applyNumberFormat="1" applyFont="1" applyFill="1" applyBorder="1" applyAlignment="1">
      <alignment horizontal="center" vertical="center" wrapText="1"/>
    </xf>
    <xf numFmtId="1" fontId="19" fillId="3" borderId="18" xfId="2" applyNumberFormat="1" applyFont="1" applyFill="1" applyBorder="1" applyAlignment="1">
      <alignment horizontal="center" vertical="center" wrapText="1"/>
    </xf>
    <xf numFmtId="1" fontId="23" fillId="0" borderId="18" xfId="2" applyNumberFormat="1" applyFont="1" applyFill="1" applyBorder="1" applyAlignment="1">
      <alignment horizontal="center" vertical="center" wrapText="1"/>
    </xf>
    <xf numFmtId="1" fontId="24" fillId="0" borderId="18" xfId="2" applyNumberFormat="1" applyFont="1" applyFill="1" applyBorder="1" applyAlignment="1">
      <alignment horizontal="center" vertical="center" wrapText="1"/>
    </xf>
    <xf numFmtId="165" fontId="25" fillId="0" borderId="18" xfId="1" applyFont="1" applyFill="1" applyBorder="1"/>
    <xf numFmtId="0" fontId="25" fillId="0" borderId="18" xfId="0" applyFont="1" applyFill="1" applyBorder="1"/>
    <xf numFmtId="0" fontId="25" fillId="0" borderId="0" xfId="0" applyFont="1" applyFill="1"/>
    <xf numFmtId="0" fontId="0" fillId="0" borderId="24" xfId="0" applyFill="1" applyBorder="1" applyAlignment="1">
      <alignment horizontal="center" vertical="center"/>
    </xf>
    <xf numFmtId="0" fontId="16" fillId="0" borderId="19" xfId="2" applyFont="1" applyFill="1" applyBorder="1" applyAlignment="1">
      <alignment horizontal="center" vertical="center" wrapText="1"/>
    </xf>
    <xf numFmtId="166" fontId="16" fillId="0" borderId="19" xfId="2" applyNumberFormat="1" applyFont="1" applyFill="1" applyBorder="1" applyAlignment="1">
      <alignment horizontal="center" vertical="center" wrapText="1"/>
    </xf>
    <xf numFmtId="164" fontId="16" fillId="0" borderId="23" xfId="2" applyNumberFormat="1" applyFont="1" applyFill="1" applyBorder="1" applyAlignment="1">
      <alignment horizontal="center" vertical="center" wrapText="1"/>
    </xf>
    <xf numFmtId="164" fontId="16" fillId="0" borderId="24" xfId="2" applyNumberFormat="1" applyFont="1" applyFill="1" applyBorder="1" applyAlignment="1">
      <alignment horizontal="center" vertical="center" wrapText="1"/>
    </xf>
    <xf numFmtId="164" fontId="16" fillId="0" borderId="19" xfId="2" applyNumberFormat="1" applyFont="1" applyFill="1" applyBorder="1" applyAlignment="1">
      <alignment horizontal="center" vertical="center" wrapText="1"/>
    </xf>
    <xf numFmtId="164" fontId="16" fillId="0" borderId="21" xfId="2" applyNumberFormat="1" applyFont="1" applyFill="1" applyBorder="1" applyAlignment="1">
      <alignment horizontal="center" vertical="center" wrapText="1"/>
    </xf>
    <xf numFmtId="1" fontId="21" fillId="0" borderId="18" xfId="2" applyNumberFormat="1" applyFont="1" applyFill="1" applyBorder="1" applyAlignment="1">
      <alignment horizontal="center" vertical="center" wrapText="1"/>
    </xf>
    <xf numFmtId="167" fontId="21" fillId="0" borderId="18" xfId="2" applyNumberFormat="1" applyFont="1" applyFill="1" applyBorder="1" applyAlignment="1">
      <alignment horizontal="center" vertical="center" wrapText="1"/>
    </xf>
    <xf numFmtId="167" fontId="21" fillId="4" borderId="18" xfId="2" applyNumberFormat="1" applyFont="1" applyFill="1" applyBorder="1" applyAlignment="1">
      <alignment horizontal="center" vertical="center" wrapText="1"/>
    </xf>
    <xf numFmtId="167" fontId="21" fillId="0" borderId="18" xfId="3" applyNumberFormat="1" applyFont="1" applyFill="1" applyBorder="1" applyAlignment="1">
      <alignment horizontal="center" vertical="center" wrapText="1"/>
    </xf>
    <xf numFmtId="167" fontId="20" fillId="0" borderId="18" xfId="2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right"/>
    </xf>
    <xf numFmtId="0" fontId="6" fillId="0" borderId="18" xfId="0" applyFont="1" applyFill="1" applyBorder="1"/>
    <xf numFmtId="1" fontId="21" fillId="0" borderId="24" xfId="2" applyNumberFormat="1" applyFont="1" applyFill="1" applyBorder="1" applyAlignment="1">
      <alignment horizontal="center" vertical="center" wrapText="1"/>
    </xf>
    <xf numFmtId="167" fontId="21" fillId="0" borderId="23" xfId="2" applyNumberFormat="1" applyFont="1" applyFill="1" applyBorder="1" applyAlignment="1">
      <alignment horizontal="center" vertical="center" wrapText="1"/>
    </xf>
    <xf numFmtId="167" fontId="21" fillId="0" borderId="23" xfId="3" applyNumberFormat="1" applyFont="1" applyFill="1" applyBorder="1" applyAlignment="1">
      <alignment horizontal="center" vertical="center" wrapText="1"/>
    </xf>
    <xf numFmtId="167" fontId="20" fillId="0" borderId="23" xfId="2" applyNumberFormat="1" applyFont="1" applyFill="1" applyBorder="1" applyAlignment="1">
      <alignment horizontal="center" vertical="center" wrapText="1"/>
    </xf>
    <xf numFmtId="167" fontId="21" fillId="0" borderId="24" xfId="2" applyNumberFormat="1" applyFont="1" applyFill="1" applyBorder="1" applyAlignment="1">
      <alignment horizontal="center" vertical="center" wrapText="1"/>
    </xf>
    <xf numFmtId="167" fontId="21" fillId="0" borderId="2" xfId="2" applyNumberFormat="1" applyFont="1" applyFill="1" applyBorder="1" applyAlignment="1">
      <alignment horizontal="center" vertical="center" wrapText="1"/>
    </xf>
    <xf numFmtId="167" fontId="21" fillId="0" borderId="25" xfId="2" applyNumberFormat="1" applyFont="1" applyFill="1" applyBorder="1" applyAlignment="1">
      <alignment horizontal="center" vertical="center" wrapText="1"/>
    </xf>
    <xf numFmtId="167" fontId="21" fillId="0" borderId="3" xfId="2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/>
    </xf>
    <xf numFmtId="0" fontId="6" fillId="0" borderId="2" xfId="0" applyFont="1" applyFill="1" applyBorder="1"/>
    <xf numFmtId="165" fontId="15" fillId="0" borderId="0" xfId="1" applyFont="1" applyFill="1"/>
    <xf numFmtId="0" fontId="4" fillId="3" borderId="18" xfId="0" applyFont="1" applyFill="1" applyBorder="1"/>
    <xf numFmtId="0" fontId="15" fillId="3" borderId="19" xfId="2" applyFont="1" applyFill="1" applyBorder="1" applyAlignment="1">
      <alignment horizontal="center" vertical="center"/>
    </xf>
    <xf numFmtId="0" fontId="15" fillId="3" borderId="19" xfId="3" applyFont="1" applyFill="1" applyBorder="1" applyAlignment="1">
      <alignment horizontal="center" vertical="center"/>
    </xf>
    <xf numFmtId="0" fontId="16" fillId="3" borderId="19" xfId="2" applyFont="1" applyFill="1" applyBorder="1" applyAlignment="1">
      <alignment vertical="center" wrapText="1"/>
    </xf>
    <xf numFmtId="168" fontId="17" fillId="0" borderId="19" xfId="1" applyNumberFormat="1" applyFont="1" applyFill="1" applyBorder="1" applyAlignment="1">
      <alignment vertical="center" wrapText="1"/>
    </xf>
    <xf numFmtId="164" fontId="16" fillId="3" borderId="23" xfId="2" applyNumberFormat="1" applyFont="1" applyFill="1" applyBorder="1" applyAlignment="1">
      <alignment horizontal="center" vertical="center" wrapText="1"/>
    </xf>
    <xf numFmtId="165" fontId="16" fillId="3" borderId="23" xfId="1" applyFont="1" applyFill="1" applyBorder="1" applyAlignment="1">
      <alignment vertical="center" wrapText="1"/>
    </xf>
    <xf numFmtId="169" fontId="16" fillId="0" borderId="24" xfId="2" applyNumberFormat="1" applyFont="1" applyFill="1" applyBorder="1" applyAlignment="1">
      <alignment vertical="center" wrapText="1"/>
    </xf>
    <xf numFmtId="164" fontId="16" fillId="3" borderId="19" xfId="2" applyNumberFormat="1" applyFont="1" applyFill="1" applyBorder="1" applyAlignment="1">
      <alignment horizontal="center" vertical="center" wrapText="1"/>
    </xf>
    <xf numFmtId="164" fontId="16" fillId="3" borderId="21" xfId="2" applyNumberFormat="1" applyFont="1" applyFill="1" applyBorder="1" applyAlignment="1">
      <alignment horizontal="center" vertical="center" wrapText="1"/>
    </xf>
    <xf numFmtId="166" fontId="16" fillId="3" borderId="18" xfId="3" applyNumberFormat="1" applyFont="1" applyFill="1" applyBorder="1" applyAlignment="1">
      <alignment horizontal="center" vertical="center" wrapText="1"/>
    </xf>
    <xf numFmtId="166" fontId="17" fillId="3" borderId="18" xfId="3" applyNumberFormat="1" applyFont="1" applyFill="1" applyBorder="1" applyAlignment="1">
      <alignment horizontal="center" vertical="center" wrapText="1"/>
    </xf>
    <xf numFmtId="166" fontId="16" fillId="3" borderId="20" xfId="3" applyNumberFormat="1" applyFont="1" applyFill="1" applyBorder="1" applyAlignment="1">
      <alignment horizontal="center" vertical="center" wrapText="1"/>
    </xf>
    <xf numFmtId="166" fontId="16" fillId="3" borderId="26" xfId="3" applyNumberFormat="1" applyFont="1" applyFill="1" applyBorder="1" applyAlignment="1">
      <alignment horizontal="center" vertical="center" wrapText="1"/>
    </xf>
    <xf numFmtId="166" fontId="16" fillId="3" borderId="19" xfId="3" applyNumberFormat="1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0" fillId="0" borderId="18" xfId="0" applyBorder="1"/>
    <xf numFmtId="0" fontId="17" fillId="0" borderId="19" xfId="2" applyFont="1" applyFill="1" applyBorder="1" applyAlignment="1">
      <alignment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2" fontId="17" fillId="0" borderId="18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horizontal="center" vertical="center" wrapText="1"/>
    </xf>
    <xf numFmtId="4" fontId="17" fillId="0" borderId="19" xfId="2" applyNumberFormat="1" applyFont="1" applyFill="1" applyBorder="1" applyAlignment="1">
      <alignment horizontal="center" vertical="center" wrapText="1"/>
    </xf>
    <xf numFmtId="4" fontId="17" fillId="0" borderId="21" xfId="2" applyNumberFormat="1" applyFont="1" applyFill="1" applyBorder="1" applyAlignment="1">
      <alignment horizontal="center" vertical="center" wrapText="1"/>
    </xf>
    <xf numFmtId="1" fontId="19" fillId="0" borderId="18" xfId="3" applyNumberFormat="1" applyFont="1" applyFill="1" applyBorder="1" applyAlignment="1">
      <alignment horizontal="center" vertical="center" wrapText="1"/>
    </xf>
    <xf numFmtId="166" fontId="17" fillId="0" borderId="18" xfId="2" applyNumberFormat="1" applyFont="1" applyFill="1" applyBorder="1" applyAlignment="1">
      <alignment horizontal="center" vertical="center" wrapText="1"/>
    </xf>
    <xf numFmtId="166" fontId="17" fillId="0" borderId="18" xfId="3" applyNumberFormat="1" applyFont="1" applyFill="1" applyBorder="1" applyAlignment="1">
      <alignment horizontal="center" vertical="center" wrapText="1"/>
    </xf>
    <xf numFmtId="1" fontId="19" fillId="0" borderId="20" xfId="3" applyNumberFormat="1" applyFont="1" applyFill="1" applyBorder="1" applyAlignment="1">
      <alignment horizontal="center" vertical="center" wrapText="1"/>
    </xf>
    <xf numFmtId="167" fontId="19" fillId="0" borderId="20" xfId="3" applyNumberFormat="1" applyFont="1" applyFill="1" applyBorder="1" applyAlignment="1">
      <alignment horizontal="center" vertical="center" wrapText="1"/>
    </xf>
    <xf numFmtId="167" fontId="19" fillId="0" borderId="18" xfId="3" applyNumberFormat="1" applyFont="1" applyFill="1" applyBorder="1" applyAlignment="1">
      <alignment horizontal="center" vertical="center" wrapText="1"/>
    </xf>
    <xf numFmtId="167" fontId="20" fillId="0" borderId="20" xfId="3" applyNumberFormat="1" applyFont="1" applyFill="1" applyBorder="1" applyAlignment="1">
      <alignment horizontal="center" vertical="center" wrapText="1"/>
    </xf>
    <xf numFmtId="1" fontId="19" fillId="0" borderId="18" xfId="4" applyNumberFormat="1" applyFont="1" applyFill="1" applyBorder="1" applyAlignment="1">
      <alignment horizontal="center" vertical="center" wrapText="1"/>
    </xf>
    <xf numFmtId="166" fontId="17" fillId="0" borderId="20" xfId="2" applyNumberFormat="1" applyFont="1" applyFill="1" applyBorder="1" applyAlignment="1">
      <alignment horizontal="center" vertical="center" wrapText="1"/>
    </xf>
    <xf numFmtId="1" fontId="17" fillId="0" borderId="20" xfId="3" applyNumberFormat="1" applyFont="1" applyFill="1" applyBorder="1" applyAlignment="1">
      <alignment horizontal="center" vertical="center" wrapText="1"/>
    </xf>
    <xf numFmtId="167" fontId="19" fillId="0" borderId="27" xfId="3" applyNumberFormat="1" applyFont="1" applyFill="1" applyBorder="1" applyAlignment="1">
      <alignment horizontal="center" vertical="center" wrapText="1"/>
    </xf>
    <xf numFmtId="166" fontId="28" fillId="0" borderId="18" xfId="3" applyNumberFormat="1" applyFont="1" applyFill="1" applyBorder="1" applyAlignment="1">
      <alignment horizontal="center" vertical="center" wrapText="1"/>
    </xf>
    <xf numFmtId="167" fontId="19" fillId="0" borderId="19" xfId="3" applyNumberFormat="1" applyFont="1" applyFill="1" applyBorder="1" applyAlignment="1">
      <alignment horizontal="center" vertical="center" wrapText="1"/>
    </xf>
    <xf numFmtId="167" fontId="19" fillId="0" borderId="21" xfId="3" applyNumberFormat="1" applyFont="1" applyFill="1" applyBorder="1" applyAlignment="1">
      <alignment horizontal="center" vertical="center" wrapText="1"/>
    </xf>
    <xf numFmtId="166" fontId="17" fillId="0" borderId="28" xfId="2" applyNumberFormat="1" applyFont="1" applyFill="1" applyBorder="1" applyAlignment="1">
      <alignment horizontal="center" vertical="center" wrapText="1"/>
    </xf>
    <xf numFmtId="166" fontId="17" fillId="0" borderId="26" xfId="2" applyNumberFormat="1" applyFont="1" applyFill="1" applyBorder="1" applyAlignment="1">
      <alignment horizontal="center" vertical="center" wrapText="1"/>
    </xf>
    <xf numFmtId="2" fontId="17" fillId="3" borderId="18" xfId="0" applyNumberFormat="1" applyFont="1" applyFill="1" applyBorder="1" applyAlignment="1">
      <alignment horizontal="center" vertical="center" wrapText="1"/>
    </xf>
    <xf numFmtId="4" fontId="17" fillId="3" borderId="19" xfId="2" applyNumberFormat="1" applyFont="1" applyFill="1" applyBorder="1" applyAlignment="1">
      <alignment horizontal="center" vertical="center" wrapText="1"/>
    </xf>
    <xf numFmtId="4" fontId="17" fillId="3" borderId="21" xfId="2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4" fillId="0" borderId="18" xfId="0" applyFont="1" applyFill="1" applyBorder="1"/>
    <xf numFmtId="0" fontId="15" fillId="0" borderId="19" xfId="2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166" fontId="17" fillId="0" borderId="23" xfId="4" applyNumberFormat="1" applyFont="1" applyFill="1" applyBorder="1" applyAlignment="1">
      <alignment horizontal="center" vertical="center" wrapText="1"/>
    </xf>
    <xf numFmtId="166" fontId="17" fillId="0" borderId="18" xfId="4" applyNumberFormat="1" applyFont="1" applyFill="1" applyBorder="1" applyAlignment="1">
      <alignment horizontal="center" vertical="center" wrapText="1"/>
    </xf>
    <xf numFmtId="166" fontId="17" fillId="0" borderId="26" xfId="3" applyNumberFormat="1" applyFont="1" applyFill="1" applyBorder="1" applyAlignment="1">
      <alignment horizontal="center"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3" fontId="17" fillId="0" borderId="18" xfId="3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6" fillId="3" borderId="19" xfId="2" applyFont="1" applyFill="1" applyBorder="1" applyAlignment="1">
      <alignment horizontal="center" vertical="center"/>
    </xf>
    <xf numFmtId="0" fontId="6" fillId="3" borderId="19" xfId="3" applyFont="1" applyFill="1" applyBorder="1" applyAlignment="1">
      <alignment horizontal="center" vertical="center"/>
    </xf>
    <xf numFmtId="4" fontId="16" fillId="3" borderId="19" xfId="2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4" fillId="5" borderId="18" xfId="0" applyFont="1" applyFill="1" applyBorder="1"/>
    <xf numFmtId="0" fontId="15" fillId="6" borderId="19" xfId="2" applyFont="1" applyFill="1" applyBorder="1" applyAlignment="1">
      <alignment horizontal="center" vertical="center"/>
    </xf>
    <xf numFmtId="0" fontId="17" fillId="6" borderId="19" xfId="2" applyFont="1" applyFill="1" applyBorder="1" applyAlignment="1">
      <alignment vertical="center" wrapText="1"/>
    </xf>
    <xf numFmtId="4" fontId="17" fillId="6" borderId="19" xfId="2" applyNumberFormat="1" applyFont="1" applyFill="1" applyBorder="1" applyAlignment="1">
      <alignment horizontal="center" vertical="center" wrapText="1"/>
    </xf>
    <xf numFmtId="2" fontId="17" fillId="6" borderId="18" xfId="0" applyNumberFormat="1" applyFont="1" applyFill="1" applyBorder="1" applyAlignment="1">
      <alignment horizontal="center" vertical="center" wrapText="1"/>
    </xf>
    <xf numFmtId="2" fontId="17" fillId="6" borderId="19" xfId="0" applyNumberFormat="1" applyFont="1" applyFill="1" applyBorder="1" applyAlignment="1">
      <alignment horizontal="center" vertical="center" wrapText="1"/>
    </xf>
    <xf numFmtId="4" fontId="17" fillId="6" borderId="21" xfId="2" applyNumberFormat="1" applyFont="1" applyFill="1" applyBorder="1" applyAlignment="1">
      <alignment horizontal="center" vertical="center" wrapText="1"/>
    </xf>
    <xf numFmtId="166" fontId="17" fillId="6" borderId="18" xfId="3" applyNumberFormat="1" applyFont="1" applyFill="1" applyBorder="1" applyAlignment="1">
      <alignment horizontal="center" vertical="center" wrapText="1"/>
    </xf>
    <xf numFmtId="166" fontId="17" fillId="6" borderId="18" xfId="2" applyNumberFormat="1" applyFont="1" applyFill="1" applyBorder="1" applyAlignment="1">
      <alignment horizontal="center" vertical="center" wrapText="1"/>
    </xf>
    <xf numFmtId="167" fontId="19" fillId="6" borderId="20" xfId="3" applyNumberFormat="1" applyFont="1" applyFill="1" applyBorder="1" applyAlignment="1">
      <alignment horizontal="center" vertical="center" wrapText="1"/>
    </xf>
    <xf numFmtId="166" fontId="17" fillId="6" borderId="18" xfId="4" applyNumberFormat="1" applyFont="1" applyFill="1" applyBorder="1" applyAlignment="1">
      <alignment horizontal="center" vertical="center" wrapText="1"/>
    </xf>
    <xf numFmtId="166" fontId="17" fillId="6" borderId="20" xfId="2" applyNumberFormat="1" applyFont="1" applyFill="1" applyBorder="1" applyAlignment="1">
      <alignment horizontal="center" vertical="center" wrapText="1"/>
    </xf>
    <xf numFmtId="3" fontId="17" fillId="6" borderId="18" xfId="3" applyNumberFormat="1" applyFont="1" applyFill="1" applyBorder="1" applyAlignment="1">
      <alignment horizontal="right" vertical="center" wrapText="1"/>
    </xf>
    <xf numFmtId="166" fontId="17" fillId="6" borderId="26" xfId="3" applyNumberFormat="1" applyFont="1" applyFill="1" applyBorder="1" applyAlignment="1">
      <alignment horizontal="center" vertical="center" wrapText="1"/>
    </xf>
    <xf numFmtId="166" fontId="17" fillId="6" borderId="19" xfId="3" applyNumberFormat="1" applyFont="1" applyFill="1" applyBorder="1" applyAlignment="1">
      <alignment horizontal="center" vertical="center" wrapText="1"/>
    </xf>
    <xf numFmtId="166" fontId="17" fillId="6" borderId="28" xfId="2" applyNumberFormat="1" applyFont="1" applyFill="1" applyBorder="1" applyAlignment="1">
      <alignment horizontal="center" vertical="center" wrapText="1"/>
    </xf>
    <xf numFmtId="166" fontId="17" fillId="6" borderId="26" xfId="2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166" fontId="17" fillId="7" borderId="18" xfId="3" applyNumberFormat="1" applyFont="1" applyFill="1" applyBorder="1" applyAlignment="1">
      <alignment horizontal="center" vertical="center" wrapText="1"/>
    </xf>
    <xf numFmtId="0" fontId="4" fillId="8" borderId="18" xfId="0" applyFont="1" applyFill="1" applyBorder="1"/>
    <xf numFmtId="0" fontId="15" fillId="9" borderId="19" xfId="2" applyFont="1" applyFill="1" applyBorder="1" applyAlignment="1">
      <alignment horizontal="center" vertical="center"/>
    </xf>
    <xf numFmtId="0" fontId="2" fillId="10" borderId="18" xfId="0" applyFont="1" applyFill="1" applyBorder="1"/>
    <xf numFmtId="0" fontId="17" fillId="9" borderId="19" xfId="2" applyFont="1" applyFill="1" applyBorder="1" applyAlignment="1">
      <alignment vertical="center" wrapText="1"/>
    </xf>
    <xf numFmtId="0" fontId="17" fillId="9" borderId="18" xfId="0" applyFont="1" applyFill="1" applyBorder="1" applyAlignment="1">
      <alignment horizontal="center" vertical="center" wrapText="1"/>
    </xf>
    <xf numFmtId="2" fontId="17" fillId="9" borderId="18" xfId="0" applyNumberFormat="1" applyFont="1" applyFill="1" applyBorder="1" applyAlignment="1">
      <alignment horizontal="center" vertical="center" wrapText="1"/>
    </xf>
    <xf numFmtId="2" fontId="17" fillId="9" borderId="19" xfId="0" applyNumberFormat="1" applyFont="1" applyFill="1" applyBorder="1" applyAlignment="1">
      <alignment horizontal="center" vertical="center" wrapText="1"/>
    </xf>
    <xf numFmtId="4" fontId="17" fillId="9" borderId="19" xfId="2" applyNumberFormat="1" applyFont="1" applyFill="1" applyBorder="1" applyAlignment="1">
      <alignment horizontal="center" vertical="center" wrapText="1"/>
    </xf>
    <xf numFmtId="4" fontId="17" fillId="9" borderId="21" xfId="2" applyNumberFormat="1" applyFont="1" applyFill="1" applyBorder="1" applyAlignment="1">
      <alignment horizontal="center" vertical="center" wrapText="1"/>
    </xf>
    <xf numFmtId="166" fontId="17" fillId="9" borderId="18" xfId="3" applyNumberFormat="1" applyFont="1" applyFill="1" applyBorder="1" applyAlignment="1">
      <alignment horizontal="center" vertical="center" wrapText="1"/>
    </xf>
    <xf numFmtId="166" fontId="17" fillId="9" borderId="18" xfId="2" applyNumberFormat="1" applyFont="1" applyFill="1" applyBorder="1" applyAlignment="1">
      <alignment horizontal="center" vertical="center" wrapText="1"/>
    </xf>
    <xf numFmtId="166" fontId="17" fillId="10" borderId="18" xfId="3" applyNumberFormat="1" applyFont="1" applyFill="1" applyBorder="1" applyAlignment="1">
      <alignment horizontal="center" vertical="center" wrapText="1"/>
    </xf>
    <xf numFmtId="1" fontId="17" fillId="9" borderId="20" xfId="3" applyNumberFormat="1" applyFont="1" applyFill="1" applyBorder="1" applyAlignment="1">
      <alignment horizontal="center" vertical="center" wrapText="1"/>
    </xf>
    <xf numFmtId="166" fontId="17" fillId="9" borderId="23" xfId="4" applyNumberFormat="1" applyFont="1" applyFill="1" applyBorder="1" applyAlignment="1">
      <alignment horizontal="center" vertical="center" wrapText="1"/>
    </xf>
    <xf numFmtId="166" fontId="17" fillId="9" borderId="20" xfId="2" applyNumberFormat="1" applyFont="1" applyFill="1" applyBorder="1" applyAlignment="1">
      <alignment horizontal="center" vertical="center" wrapText="1"/>
    </xf>
    <xf numFmtId="166" fontId="17" fillId="9" borderId="26" xfId="3" applyNumberFormat="1" applyFont="1" applyFill="1" applyBorder="1" applyAlignment="1">
      <alignment horizontal="center" vertical="center" wrapText="1"/>
    </xf>
    <xf numFmtId="166" fontId="17" fillId="9" borderId="19" xfId="3" applyNumberFormat="1" applyFont="1" applyFill="1" applyBorder="1" applyAlignment="1">
      <alignment horizontal="center" vertical="center" wrapText="1"/>
    </xf>
    <xf numFmtId="166" fontId="17" fillId="9" borderId="18" xfId="4" applyNumberFormat="1" applyFont="1" applyFill="1" applyBorder="1" applyAlignment="1">
      <alignment horizontal="center" vertical="center" wrapText="1"/>
    </xf>
    <xf numFmtId="166" fontId="17" fillId="9" borderId="28" xfId="2" applyNumberFormat="1" applyFont="1" applyFill="1" applyBorder="1" applyAlignment="1">
      <alignment horizontal="center" vertical="center" wrapText="1"/>
    </xf>
    <xf numFmtId="166" fontId="17" fillId="9" borderId="26" xfId="2" applyNumberFormat="1" applyFont="1" applyFill="1" applyBorder="1" applyAlignment="1">
      <alignment horizontal="center" vertical="center" wrapText="1"/>
    </xf>
    <xf numFmtId="0" fontId="3" fillId="9" borderId="0" xfId="0" applyFont="1" applyFill="1"/>
    <xf numFmtId="167" fontId="19" fillId="9" borderId="20" xfId="3" applyNumberFormat="1" applyFont="1" applyFill="1" applyBorder="1" applyAlignment="1">
      <alignment horizontal="center" vertical="center" wrapText="1"/>
    </xf>
    <xf numFmtId="0" fontId="17" fillId="9" borderId="19" xfId="0" applyFont="1" applyFill="1" applyBorder="1" applyAlignment="1">
      <alignment horizontal="center" vertical="center" wrapText="1"/>
    </xf>
    <xf numFmtId="0" fontId="4" fillId="2" borderId="18" xfId="0" applyFont="1" applyFill="1" applyBorder="1"/>
    <xf numFmtId="0" fontId="15" fillId="2" borderId="19" xfId="2" applyFont="1" applyFill="1" applyBorder="1" applyAlignment="1">
      <alignment horizontal="center" vertical="center"/>
    </xf>
    <xf numFmtId="0" fontId="17" fillId="2" borderId="19" xfId="2" applyFont="1" applyFill="1" applyBorder="1" applyAlignment="1">
      <alignment vertical="center" wrapText="1"/>
    </xf>
    <xf numFmtId="0" fontId="17" fillId="2" borderId="18" xfId="0" applyFont="1" applyFill="1" applyBorder="1" applyAlignment="1">
      <alignment horizontal="center" vertical="center" wrapText="1"/>
    </xf>
    <xf numFmtId="2" fontId="30" fillId="10" borderId="18" xfId="0" applyNumberFormat="1" applyFont="1" applyFill="1" applyBorder="1" applyAlignment="1">
      <alignment horizontal="center" vertical="center" wrapText="1"/>
    </xf>
    <xf numFmtId="2" fontId="17" fillId="2" borderId="19" xfId="0" applyNumberFormat="1" applyFont="1" applyFill="1" applyBorder="1" applyAlignment="1">
      <alignment horizontal="center" vertical="center" wrapText="1"/>
    </xf>
    <xf numFmtId="4" fontId="17" fillId="2" borderId="19" xfId="2" applyNumberFormat="1" applyFont="1" applyFill="1" applyBorder="1" applyAlignment="1">
      <alignment horizontal="center" vertical="center" wrapText="1"/>
    </xf>
    <xf numFmtId="4" fontId="17" fillId="2" borderId="21" xfId="2" applyNumberFormat="1" applyFont="1" applyFill="1" applyBorder="1" applyAlignment="1">
      <alignment horizontal="center" vertical="center" wrapText="1"/>
    </xf>
    <xf numFmtId="166" fontId="17" fillId="2" borderId="18" xfId="3" applyNumberFormat="1" applyFont="1" applyFill="1" applyBorder="1" applyAlignment="1">
      <alignment horizontal="center" vertical="center" wrapText="1"/>
    </xf>
    <xf numFmtId="166" fontId="17" fillId="2" borderId="18" xfId="2" applyNumberFormat="1" applyFont="1" applyFill="1" applyBorder="1" applyAlignment="1">
      <alignment horizontal="center" vertical="center" wrapText="1"/>
    </xf>
    <xf numFmtId="167" fontId="19" fillId="2" borderId="20" xfId="3" applyNumberFormat="1" applyFont="1" applyFill="1" applyBorder="1" applyAlignment="1">
      <alignment horizontal="center" vertical="center" wrapText="1"/>
    </xf>
    <xf numFmtId="166" fontId="17" fillId="2" borderId="18" xfId="4" applyNumberFormat="1" applyFont="1" applyFill="1" applyBorder="1" applyAlignment="1">
      <alignment horizontal="center" vertical="center" wrapText="1"/>
    </xf>
    <xf numFmtId="166" fontId="17" fillId="2" borderId="20" xfId="2" applyNumberFormat="1" applyFont="1" applyFill="1" applyBorder="1" applyAlignment="1">
      <alignment horizontal="center" vertical="center" wrapText="1"/>
    </xf>
    <xf numFmtId="166" fontId="17" fillId="2" borderId="26" xfId="3" applyNumberFormat="1" applyFont="1" applyFill="1" applyBorder="1" applyAlignment="1">
      <alignment horizontal="center" vertical="center" wrapText="1"/>
    </xf>
    <xf numFmtId="166" fontId="17" fillId="2" borderId="19" xfId="3" applyNumberFormat="1" applyFont="1" applyFill="1" applyBorder="1" applyAlignment="1">
      <alignment horizontal="center" vertical="center" wrapText="1"/>
    </xf>
    <xf numFmtId="166" fontId="17" fillId="2" borderId="28" xfId="2" applyNumberFormat="1" applyFont="1" applyFill="1" applyBorder="1" applyAlignment="1">
      <alignment horizontal="center" vertical="center" wrapText="1"/>
    </xf>
    <xf numFmtId="166" fontId="17" fillId="2" borderId="26" xfId="2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166" fontId="17" fillId="11" borderId="18" xfId="3" applyNumberFormat="1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2" fillId="12" borderId="18" xfId="0" applyFont="1" applyFill="1" applyBorder="1"/>
    <xf numFmtId="166" fontId="16" fillId="0" borderId="18" xfId="3" applyNumberFormat="1" applyFont="1" applyFill="1" applyBorder="1" applyAlignment="1">
      <alignment horizontal="center" vertical="center" wrapText="1"/>
    </xf>
    <xf numFmtId="2" fontId="17" fillId="2" borderId="18" xfId="0" applyNumberFormat="1" applyFont="1" applyFill="1" applyBorder="1" applyAlignment="1">
      <alignment horizontal="center" vertical="center" wrapText="1"/>
    </xf>
    <xf numFmtId="166" fontId="16" fillId="2" borderId="18" xfId="3" applyNumberFormat="1" applyFont="1" applyFill="1" applyBorder="1" applyAlignment="1">
      <alignment horizontal="center" vertical="center" wrapText="1"/>
    </xf>
    <xf numFmtId="0" fontId="18" fillId="0" borderId="19" xfId="2" applyFont="1" applyFill="1" applyBorder="1" applyAlignment="1">
      <alignment vertical="center" wrapText="1"/>
    </xf>
    <xf numFmtId="166" fontId="17" fillId="0" borderId="29" xfId="2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15" fillId="0" borderId="30" xfId="2" applyFont="1" applyFill="1" applyBorder="1" applyAlignment="1">
      <alignment horizontal="center" vertical="center"/>
    </xf>
    <xf numFmtId="0" fontId="17" fillId="0" borderId="30" xfId="2" applyFont="1" applyFill="1" applyBorder="1" applyAlignment="1">
      <alignment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0" borderId="12" xfId="0" applyNumberFormat="1" applyFont="1" applyFill="1" applyBorder="1" applyAlignment="1">
      <alignment horizontal="center" vertical="center" wrapText="1"/>
    </xf>
    <xf numFmtId="2" fontId="17" fillId="0" borderId="30" xfId="0" applyNumberFormat="1" applyFont="1" applyFill="1" applyBorder="1" applyAlignment="1">
      <alignment horizontal="center" vertical="center" wrapText="1"/>
    </xf>
    <xf numFmtId="4" fontId="17" fillId="0" borderId="30" xfId="2" applyNumberFormat="1" applyFont="1" applyFill="1" applyBorder="1" applyAlignment="1">
      <alignment horizontal="center" vertical="center" wrapText="1"/>
    </xf>
    <xf numFmtId="4" fontId="17" fillId="0" borderId="31" xfId="2" applyNumberFormat="1" applyFont="1" applyFill="1" applyBorder="1" applyAlignment="1">
      <alignment horizontal="center" vertical="center" wrapText="1"/>
    </xf>
    <xf numFmtId="166" fontId="17" fillId="0" borderId="12" xfId="3" applyNumberFormat="1" applyFont="1" applyFill="1" applyBorder="1" applyAlignment="1">
      <alignment horizontal="center" vertical="center" wrapText="1"/>
    </xf>
    <xf numFmtId="166" fontId="17" fillId="0" borderId="12" xfId="2" applyNumberFormat="1" applyFont="1" applyFill="1" applyBorder="1" applyAlignment="1">
      <alignment horizontal="center"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166" fontId="17" fillId="0" borderId="12" xfId="4" applyNumberFormat="1" applyFont="1" applyFill="1" applyBorder="1" applyAlignment="1">
      <alignment horizontal="center" vertical="center" wrapText="1"/>
    </xf>
    <xf numFmtId="166" fontId="17" fillId="0" borderId="13" xfId="2" applyNumberFormat="1" applyFont="1" applyFill="1" applyBorder="1" applyAlignment="1">
      <alignment horizontal="center" vertical="center" wrapText="1"/>
    </xf>
    <xf numFmtId="166" fontId="17" fillId="0" borderId="11" xfId="3" applyNumberFormat="1" applyFont="1" applyFill="1" applyBorder="1" applyAlignment="1">
      <alignment horizontal="center" vertical="center" wrapText="1"/>
    </xf>
    <xf numFmtId="166" fontId="17" fillId="0" borderId="30" xfId="3" applyNumberFormat="1" applyFont="1" applyFill="1" applyBorder="1" applyAlignment="1">
      <alignment horizontal="center" vertical="center" wrapText="1"/>
    </xf>
    <xf numFmtId="166" fontId="17" fillId="0" borderId="32" xfId="2" applyNumberFormat="1" applyFont="1" applyFill="1" applyBorder="1" applyAlignment="1">
      <alignment horizontal="center" vertical="center" wrapText="1"/>
    </xf>
    <xf numFmtId="0" fontId="15" fillId="0" borderId="18" xfId="2" applyFont="1" applyFill="1" applyBorder="1" applyAlignment="1">
      <alignment horizontal="center" vertical="center"/>
    </xf>
    <xf numFmtId="166" fontId="17" fillId="2" borderId="33" xfId="3" applyNumberFormat="1" applyFont="1" applyFill="1" applyBorder="1" applyAlignment="1">
      <alignment horizontal="center" vertical="center" wrapText="1"/>
    </xf>
    <xf numFmtId="0" fontId="3" fillId="2" borderId="34" xfId="0" applyFont="1" applyFill="1" applyBorder="1"/>
    <xf numFmtId="0" fontId="4" fillId="0" borderId="23" xfId="0" applyFont="1" applyFill="1" applyBorder="1"/>
    <xf numFmtId="0" fontId="15" fillId="0" borderId="24" xfId="2" applyFont="1" applyFill="1" applyBorder="1" applyAlignment="1">
      <alignment horizontal="center" vertical="center"/>
    </xf>
    <xf numFmtId="0" fontId="17" fillId="0" borderId="24" xfId="2" applyFont="1" applyFill="1" applyBorder="1" applyAlignment="1">
      <alignment vertical="center" wrapText="1"/>
    </xf>
    <xf numFmtId="0" fontId="17" fillId="0" borderId="23" xfId="0" applyFont="1" applyFill="1" applyBorder="1" applyAlignment="1">
      <alignment horizontal="center" vertical="center" wrapText="1"/>
    </xf>
    <xf numFmtId="2" fontId="17" fillId="0" borderId="23" xfId="0" applyNumberFormat="1" applyFont="1" applyFill="1" applyBorder="1" applyAlignment="1">
      <alignment horizontal="center" vertical="center" wrapText="1"/>
    </xf>
    <xf numFmtId="2" fontId="17" fillId="0" borderId="24" xfId="0" applyNumberFormat="1" applyFont="1" applyFill="1" applyBorder="1" applyAlignment="1">
      <alignment horizontal="center" vertical="center" wrapText="1"/>
    </xf>
    <xf numFmtId="4" fontId="17" fillId="0" borderId="24" xfId="2" applyNumberFormat="1" applyFont="1" applyFill="1" applyBorder="1" applyAlignment="1">
      <alignment horizontal="center" vertical="center" wrapText="1"/>
    </xf>
    <xf numFmtId="4" fontId="17" fillId="0" borderId="3" xfId="2" applyNumberFormat="1" applyFont="1" applyFill="1" applyBorder="1" applyAlignment="1">
      <alignment horizontal="center" vertical="center" wrapText="1"/>
    </xf>
    <xf numFmtId="166" fontId="17" fillId="0" borderId="23" xfId="3" applyNumberFormat="1" applyFont="1" applyFill="1" applyBorder="1" applyAlignment="1">
      <alignment horizontal="center" vertical="center" wrapText="1"/>
    </xf>
    <xf numFmtId="166" fontId="17" fillId="0" borderId="23" xfId="2" applyNumberFormat="1" applyFont="1" applyFill="1" applyBorder="1" applyAlignment="1">
      <alignment horizontal="center" vertical="center" wrapText="1"/>
    </xf>
    <xf numFmtId="167" fontId="19" fillId="0" borderId="2" xfId="3" applyNumberFormat="1" applyFont="1" applyFill="1" applyBorder="1" applyAlignment="1">
      <alignment horizontal="center" vertical="center" wrapText="1"/>
    </xf>
    <xf numFmtId="166" fontId="17" fillId="0" borderId="2" xfId="2" applyNumberFormat="1" applyFont="1" applyFill="1" applyBorder="1" applyAlignment="1">
      <alignment horizontal="center" vertical="center" wrapText="1"/>
    </xf>
    <xf numFmtId="166" fontId="17" fillId="0" borderId="35" xfId="3" applyNumberFormat="1" applyFont="1" applyFill="1" applyBorder="1" applyAlignment="1">
      <alignment horizontal="center" vertical="center" wrapText="1"/>
    </xf>
    <xf numFmtId="166" fontId="17" fillId="0" borderId="24" xfId="3" applyNumberFormat="1" applyFont="1" applyFill="1" applyBorder="1" applyAlignment="1">
      <alignment horizontal="center" vertical="center" wrapText="1"/>
    </xf>
    <xf numFmtId="166" fontId="17" fillId="0" borderId="36" xfId="2" applyNumberFormat="1" applyFont="1" applyFill="1" applyBorder="1" applyAlignment="1">
      <alignment horizontal="center" vertical="center" wrapText="1"/>
    </xf>
    <xf numFmtId="166" fontId="17" fillId="13" borderId="18" xfId="3" applyNumberFormat="1" applyFont="1" applyFill="1" applyBorder="1" applyAlignment="1">
      <alignment horizontal="center" vertical="center" wrapText="1"/>
    </xf>
    <xf numFmtId="0" fontId="4" fillId="9" borderId="18" xfId="0" applyFont="1" applyFill="1" applyBorder="1"/>
    <xf numFmtId="0" fontId="17" fillId="9" borderId="19" xfId="3" applyFont="1" applyFill="1" applyBorder="1" applyAlignment="1">
      <alignment vertical="center" wrapText="1"/>
    </xf>
    <xf numFmtId="170" fontId="16" fillId="3" borderId="19" xfId="2" applyNumberFormat="1" applyFont="1" applyFill="1" applyBorder="1" applyAlignment="1">
      <alignment horizontal="center" vertical="center" wrapText="1"/>
    </xf>
    <xf numFmtId="2" fontId="30" fillId="0" borderId="19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/>
    <xf numFmtId="4" fontId="17" fillId="9" borderId="19" xfId="3" applyNumberFormat="1" applyFont="1" applyFill="1" applyBorder="1" applyAlignment="1">
      <alignment horizontal="center" vertical="center" wrapText="1"/>
    </xf>
    <xf numFmtId="4" fontId="17" fillId="9" borderId="21" xfId="3" applyNumberFormat="1" applyFont="1" applyFill="1" applyBorder="1" applyAlignment="1">
      <alignment horizontal="center" vertical="center" wrapText="1"/>
    </xf>
    <xf numFmtId="0" fontId="16" fillId="3" borderId="19" xfId="2" applyFont="1" applyFill="1" applyBorder="1" applyAlignment="1">
      <alignment horizontal="left" vertical="center" wrapText="1"/>
    </xf>
    <xf numFmtId="166" fontId="28" fillId="6" borderId="18" xfId="3" applyNumberFormat="1" applyFont="1" applyFill="1" applyBorder="1" applyAlignment="1">
      <alignment horizontal="center" vertical="center" wrapText="1"/>
    </xf>
    <xf numFmtId="2" fontId="30" fillId="2" borderId="19" xfId="0" applyNumberFormat="1" applyFont="1" applyFill="1" applyBorder="1" applyAlignment="1">
      <alignment horizontal="center" vertical="center" wrapText="1"/>
    </xf>
    <xf numFmtId="166" fontId="16" fillId="3" borderId="18" xfId="2" applyNumberFormat="1" applyFont="1" applyFill="1" applyBorder="1" applyAlignment="1">
      <alignment horizontal="center" vertical="center" wrapText="1"/>
    </xf>
    <xf numFmtId="2" fontId="30" fillId="0" borderId="18" xfId="0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6" fillId="3" borderId="19" xfId="3" applyFont="1" applyFill="1" applyBorder="1" applyAlignment="1">
      <alignment vertical="center" wrapText="1"/>
    </xf>
    <xf numFmtId="0" fontId="7" fillId="2" borderId="19" xfId="2" applyFont="1" applyFill="1" applyBorder="1" applyAlignment="1">
      <alignment horizontal="center" vertical="center"/>
    </xf>
    <xf numFmtId="170" fontId="17" fillId="0" borderId="19" xfId="2" applyNumberFormat="1" applyFont="1" applyFill="1" applyBorder="1" applyAlignment="1">
      <alignment horizontal="center" vertical="center" wrapText="1"/>
    </xf>
    <xf numFmtId="166" fontId="16" fillId="0" borderId="26" xfId="3" applyNumberFormat="1" applyFont="1" applyFill="1" applyBorder="1" applyAlignment="1">
      <alignment horizontal="center" vertical="center" wrapText="1"/>
    </xf>
    <xf numFmtId="166" fontId="16" fillId="0" borderId="19" xfId="3" applyNumberFormat="1" applyFont="1" applyFill="1" applyBorder="1" applyAlignment="1">
      <alignment horizontal="center" vertical="center" wrapText="1"/>
    </xf>
    <xf numFmtId="171" fontId="17" fillId="0" borderId="37" xfId="2" applyNumberFormat="1" applyFont="1" applyFill="1" applyBorder="1" applyAlignment="1">
      <alignment horizontal="center" vertical="center" wrapText="1"/>
    </xf>
    <xf numFmtId="0" fontId="0" fillId="12" borderId="18" xfId="0" applyFill="1" applyBorder="1"/>
    <xf numFmtId="0" fontId="32" fillId="0" borderId="18" xfId="0" applyFont="1" applyFill="1" applyBorder="1" applyAlignment="1">
      <alignment wrapText="1"/>
    </xf>
    <xf numFmtId="166" fontId="17" fillId="12" borderId="26" xfId="2" applyNumberFormat="1" applyFont="1" applyFill="1" applyBorder="1" applyAlignment="1">
      <alignment horizontal="center" vertical="center" wrapText="1"/>
    </xf>
    <xf numFmtId="166" fontId="17" fillId="12" borderId="28" xfId="2" applyNumberFormat="1" applyFont="1" applyFill="1" applyBorder="1" applyAlignment="1">
      <alignment horizontal="center" vertical="center" wrapText="1"/>
    </xf>
    <xf numFmtId="0" fontId="2" fillId="6" borderId="18" xfId="0" applyFont="1" applyFill="1" applyBorder="1"/>
    <xf numFmtId="1" fontId="17" fillId="2" borderId="20" xfId="3" applyNumberFormat="1" applyFont="1" applyFill="1" applyBorder="1" applyAlignment="1">
      <alignment horizontal="center" vertical="center" wrapText="1"/>
    </xf>
    <xf numFmtId="167" fontId="30" fillId="6" borderId="19" xfId="0" applyNumberFormat="1" applyFont="1" applyFill="1" applyBorder="1" applyAlignment="1">
      <alignment horizontal="center" vertical="center" wrapText="1"/>
    </xf>
    <xf numFmtId="1" fontId="17" fillId="6" borderId="20" xfId="3" applyNumberFormat="1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2" fontId="6" fillId="2" borderId="19" xfId="0" applyNumberFormat="1" applyFont="1" applyFill="1" applyBorder="1" applyAlignment="1">
      <alignment horizontal="center" vertical="center" wrapText="1"/>
    </xf>
    <xf numFmtId="166" fontId="17" fillId="4" borderId="18" xfId="3" applyNumberFormat="1" applyFont="1" applyFill="1" applyBorder="1" applyAlignment="1">
      <alignment horizontal="center" vertical="center" wrapText="1"/>
    </xf>
    <xf numFmtId="166" fontId="17" fillId="10" borderId="18" xfId="4" applyNumberFormat="1" applyFont="1" applyFill="1" applyBorder="1" applyAlignment="1">
      <alignment horizontal="center" vertical="center" wrapText="1"/>
    </xf>
    <xf numFmtId="166" fontId="17" fillId="11" borderId="18" xfId="4" applyNumberFormat="1" applyFont="1" applyFill="1" applyBorder="1" applyAlignment="1">
      <alignment horizontal="center" vertical="center" wrapText="1"/>
    </xf>
    <xf numFmtId="166" fontId="17" fillId="14" borderId="18" xfId="3" applyNumberFormat="1" applyFont="1" applyFill="1" applyBorder="1" applyAlignment="1">
      <alignment horizontal="center" vertical="center" wrapText="1"/>
    </xf>
    <xf numFmtId="166" fontId="17" fillId="15" borderId="18" xfId="3" applyNumberFormat="1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vertical="center" wrapText="1"/>
    </xf>
    <xf numFmtId="0" fontId="16" fillId="3" borderId="18" xfId="0" applyFont="1" applyFill="1" applyBorder="1" applyAlignment="1">
      <alignment horizontal="center" vertical="center" wrapText="1"/>
    </xf>
    <xf numFmtId="166" fontId="17" fillId="6" borderId="23" xfId="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3" fontId="13" fillId="6" borderId="18" xfId="0" applyNumberFormat="1" applyFont="1" applyFill="1" applyBorder="1" applyAlignment="1">
      <alignment vertical="center"/>
    </xf>
    <xf numFmtId="0" fontId="4" fillId="2" borderId="0" xfId="0" applyFont="1" applyFill="1"/>
    <xf numFmtId="0" fontId="17" fillId="0" borderId="30" xfId="0" applyFont="1" applyFill="1" applyBorder="1" applyAlignment="1">
      <alignment horizontal="center" vertical="center" wrapText="1"/>
    </xf>
    <xf numFmtId="166" fontId="28" fillId="0" borderId="12" xfId="3" applyNumberFormat="1" applyFont="1" applyFill="1" applyBorder="1" applyAlignment="1">
      <alignment horizontal="center" vertical="center" wrapText="1"/>
    </xf>
    <xf numFmtId="0" fontId="33" fillId="2" borderId="38" xfId="0" applyFont="1" applyFill="1" applyBorder="1"/>
    <xf numFmtId="0" fontId="15" fillId="2" borderId="39" xfId="2" applyFont="1" applyFill="1" applyBorder="1" applyAlignment="1">
      <alignment horizontal="center" vertical="center"/>
    </xf>
    <xf numFmtId="0" fontId="17" fillId="2" borderId="39" xfId="2" applyFont="1" applyFill="1" applyBorder="1" applyAlignment="1">
      <alignment vertical="center" wrapText="1"/>
    </xf>
    <xf numFmtId="0" fontId="17" fillId="2" borderId="39" xfId="0" applyFont="1" applyFill="1" applyBorder="1" applyAlignment="1">
      <alignment horizontal="center" vertical="center" wrapText="1"/>
    </xf>
    <xf numFmtId="2" fontId="17" fillId="2" borderId="33" xfId="0" applyNumberFormat="1" applyFont="1" applyFill="1" applyBorder="1" applyAlignment="1">
      <alignment horizontal="center" vertical="center" wrapText="1"/>
    </xf>
    <xf numFmtId="2" fontId="17" fillId="2" borderId="39" xfId="0" applyNumberFormat="1" applyFont="1" applyFill="1" applyBorder="1" applyAlignment="1">
      <alignment horizontal="center" vertical="center" wrapText="1"/>
    </xf>
    <xf numFmtId="4" fontId="17" fillId="2" borderId="39" xfId="2" applyNumberFormat="1" applyFont="1" applyFill="1" applyBorder="1" applyAlignment="1">
      <alignment horizontal="center" vertical="center" wrapText="1"/>
    </xf>
    <xf numFmtId="4" fontId="17" fillId="2" borderId="34" xfId="2" applyNumberFormat="1" applyFont="1" applyFill="1" applyBorder="1" applyAlignment="1">
      <alignment horizontal="center" vertical="center" wrapText="1"/>
    </xf>
    <xf numFmtId="167" fontId="19" fillId="2" borderId="40" xfId="3" applyNumberFormat="1" applyFont="1" applyFill="1" applyBorder="1" applyAlignment="1">
      <alignment horizontal="center" vertical="center" wrapText="1"/>
    </xf>
    <xf numFmtId="166" fontId="16" fillId="2" borderId="33" xfId="3" applyNumberFormat="1" applyFont="1" applyFill="1" applyBorder="1" applyAlignment="1">
      <alignment horizontal="center" vertical="center" wrapText="1"/>
    </xf>
    <xf numFmtId="166" fontId="17" fillId="2" borderId="33" xfId="4" applyNumberFormat="1" applyFont="1" applyFill="1" applyBorder="1" applyAlignment="1">
      <alignment horizontal="center" vertical="center" wrapText="1"/>
    </xf>
    <xf numFmtId="166" fontId="17" fillId="2" borderId="38" xfId="3" applyNumberFormat="1" applyFont="1" applyFill="1" applyBorder="1" applyAlignment="1">
      <alignment horizontal="center" vertical="center" wrapText="1"/>
    </xf>
    <xf numFmtId="166" fontId="28" fillId="2" borderId="33" xfId="3" applyNumberFormat="1" applyFont="1" applyFill="1" applyBorder="1" applyAlignment="1">
      <alignment horizontal="center" vertical="center" wrapText="1"/>
    </xf>
    <xf numFmtId="166" fontId="17" fillId="2" borderId="39" xfId="3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center" vertical="center" wrapText="1"/>
    </xf>
    <xf numFmtId="166" fontId="17" fillId="2" borderId="23" xfId="4" applyNumberFormat="1" applyFont="1" applyFill="1" applyBorder="1" applyAlignment="1">
      <alignment horizontal="center" vertical="center" wrapText="1"/>
    </xf>
    <xf numFmtId="4" fontId="26" fillId="0" borderId="18" xfId="0" applyNumberFormat="1" applyFont="1" applyFill="1" applyBorder="1"/>
    <xf numFmtId="2" fontId="34" fillId="10" borderId="18" xfId="0" applyNumberFormat="1" applyFont="1" applyFill="1" applyBorder="1" applyAlignment="1">
      <alignment horizontal="center" vertical="center" wrapText="1"/>
    </xf>
    <xf numFmtId="4" fontId="35" fillId="3" borderId="19" xfId="2" applyNumberFormat="1" applyFont="1" applyFill="1" applyBorder="1" applyAlignment="1">
      <alignment horizontal="center" vertical="center" wrapText="1"/>
    </xf>
    <xf numFmtId="1" fontId="17" fillId="10" borderId="20" xfId="3" applyNumberFormat="1" applyFont="1" applyFill="1" applyBorder="1" applyAlignment="1">
      <alignment horizontal="center" vertical="center" wrapText="1"/>
    </xf>
    <xf numFmtId="166" fontId="17" fillId="10" borderId="19" xfId="3" applyNumberFormat="1" applyFont="1" applyFill="1" applyBorder="1" applyAlignment="1">
      <alignment horizontal="center" vertical="center" wrapText="1"/>
    </xf>
    <xf numFmtId="166" fontId="17" fillId="10" borderId="26" xfId="3" applyNumberFormat="1" applyFont="1" applyFill="1" applyBorder="1" applyAlignment="1">
      <alignment horizontal="center" vertical="center" wrapText="1"/>
    </xf>
    <xf numFmtId="0" fontId="4" fillId="9" borderId="0" xfId="0" applyFont="1" applyFill="1"/>
    <xf numFmtId="172" fontId="16" fillId="3" borderId="18" xfId="3" applyNumberFormat="1" applyFont="1" applyFill="1" applyBorder="1" applyAlignment="1">
      <alignment horizontal="center" vertical="center" wrapText="1"/>
    </xf>
    <xf numFmtId="166" fontId="15" fillId="0" borderId="0" xfId="0" applyNumberFormat="1" applyFont="1" applyFill="1"/>
    <xf numFmtId="0" fontId="31" fillId="3" borderId="18" xfId="0" applyFont="1" applyFill="1" applyBorder="1"/>
    <xf numFmtId="0" fontId="36" fillId="3" borderId="19" xfId="2" applyFont="1" applyFill="1" applyBorder="1" applyAlignment="1">
      <alignment horizontal="center" vertical="center"/>
    </xf>
    <xf numFmtId="0" fontId="36" fillId="3" borderId="19" xfId="3" applyFont="1" applyFill="1" applyBorder="1" applyAlignment="1">
      <alignment horizontal="center" vertical="center"/>
    </xf>
    <xf numFmtId="0" fontId="36" fillId="3" borderId="19" xfId="2" applyFont="1" applyFill="1" applyBorder="1" applyAlignment="1">
      <alignment vertical="center" wrapText="1"/>
    </xf>
    <xf numFmtId="0" fontId="36" fillId="3" borderId="18" xfId="0" applyFont="1" applyFill="1" applyBorder="1" applyAlignment="1">
      <alignment horizontal="center" vertical="center" wrapText="1"/>
    </xf>
    <xf numFmtId="2" fontId="18" fillId="3" borderId="18" xfId="0" applyNumberFormat="1" applyFont="1" applyFill="1" applyBorder="1" applyAlignment="1">
      <alignment horizontal="center" vertical="center" wrapText="1"/>
    </xf>
    <xf numFmtId="2" fontId="18" fillId="0" borderId="19" xfId="0" applyNumberFormat="1" applyFont="1" applyFill="1" applyBorder="1" applyAlignment="1">
      <alignment horizontal="center" vertical="center" wrapText="1"/>
    </xf>
    <xf numFmtId="4" fontId="18" fillId="3" borderId="19" xfId="2" applyNumberFormat="1" applyFont="1" applyFill="1" applyBorder="1" applyAlignment="1">
      <alignment horizontal="center" vertical="center" wrapText="1"/>
    </xf>
    <xf numFmtId="4" fontId="18" fillId="3" borderId="21" xfId="2" applyNumberFormat="1" applyFont="1" applyFill="1" applyBorder="1" applyAlignment="1">
      <alignment horizontal="center" vertical="center" wrapText="1"/>
    </xf>
    <xf numFmtId="0" fontId="37" fillId="3" borderId="0" xfId="0" applyFont="1" applyFill="1"/>
    <xf numFmtId="0" fontId="18" fillId="0" borderId="19" xfId="2" applyFont="1" applyFill="1" applyBorder="1" applyAlignment="1">
      <alignment horizontal="center" vertical="center"/>
    </xf>
    <xf numFmtId="2" fontId="18" fillId="0" borderId="18" xfId="0" applyNumberFormat="1" applyFont="1" applyFill="1" applyBorder="1" applyAlignment="1">
      <alignment horizontal="center" vertical="center" wrapText="1"/>
    </xf>
    <xf numFmtId="4" fontId="18" fillId="0" borderId="19" xfId="2" applyNumberFormat="1" applyFont="1" applyFill="1" applyBorder="1" applyAlignment="1">
      <alignment horizontal="center" vertical="center" wrapText="1"/>
    </xf>
    <xf numFmtId="4" fontId="18" fillId="0" borderId="21" xfId="2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166" fontId="18" fillId="0" borderId="12" xfId="4" applyNumberFormat="1" applyFont="1" applyFill="1" applyBorder="1" applyAlignment="1">
      <alignment horizontal="center" vertical="center" wrapText="1"/>
    </xf>
    <xf numFmtId="166" fontId="18" fillId="0" borderId="11" xfId="3" applyNumberFormat="1" applyFont="1" applyFill="1" applyBorder="1" applyAlignment="1">
      <alignment horizontal="center" vertical="center" wrapText="1"/>
    </xf>
    <xf numFmtId="166" fontId="18" fillId="0" borderId="30" xfId="3" applyNumberFormat="1" applyFont="1" applyFill="1" applyBorder="1" applyAlignment="1">
      <alignment horizontal="center" vertical="center" wrapText="1"/>
    </xf>
    <xf numFmtId="166" fontId="18" fillId="0" borderId="18" xfId="3" applyNumberFormat="1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/>
    </xf>
    <xf numFmtId="0" fontId="38" fillId="3" borderId="18" xfId="2" applyFont="1" applyFill="1" applyBorder="1" applyAlignment="1">
      <alignment vertical="center" wrapText="1"/>
    </xf>
    <xf numFmtId="164" fontId="38" fillId="3" borderId="18" xfId="2" applyNumberFormat="1" applyFont="1" applyFill="1" applyBorder="1" applyAlignment="1">
      <alignment horizontal="center" vertical="center" wrapText="1"/>
    </xf>
    <xf numFmtId="164" fontId="38" fillId="0" borderId="18" xfId="2" applyNumberFormat="1" applyFont="1" applyFill="1" applyBorder="1" applyAlignment="1">
      <alignment horizontal="center" vertical="center" wrapText="1"/>
    </xf>
    <xf numFmtId="164" fontId="38" fillId="3" borderId="20" xfId="2" applyNumberFormat="1" applyFont="1" applyFill="1" applyBorder="1" applyAlignment="1">
      <alignment horizontal="center" vertical="center" wrapText="1"/>
    </xf>
    <xf numFmtId="166" fontId="38" fillId="3" borderId="18" xfId="3" applyNumberFormat="1" applyFont="1" applyFill="1" applyBorder="1" applyAlignment="1">
      <alignment horizontal="center"/>
    </xf>
    <xf numFmtId="166" fontId="38" fillId="3" borderId="18" xfId="2" applyNumberFormat="1" applyFont="1" applyFill="1" applyBorder="1" applyAlignment="1">
      <alignment horizontal="center"/>
    </xf>
    <xf numFmtId="166" fontId="38" fillId="3" borderId="20" xfId="2" applyNumberFormat="1" applyFont="1" applyFill="1" applyBorder="1" applyAlignment="1">
      <alignment horizontal="center"/>
    </xf>
    <xf numFmtId="166" fontId="38" fillId="3" borderId="26" xfId="2" applyNumberFormat="1" applyFont="1" applyFill="1" applyBorder="1" applyAlignment="1">
      <alignment horizontal="center"/>
    </xf>
    <xf numFmtId="166" fontId="38" fillId="3" borderId="19" xfId="2" applyNumberFormat="1" applyFont="1" applyFill="1" applyBorder="1" applyAlignment="1">
      <alignment horizontal="center"/>
    </xf>
    <xf numFmtId="166" fontId="38" fillId="3" borderId="27" xfId="2" applyNumberFormat="1" applyFont="1" applyFill="1" applyBorder="1" applyAlignment="1">
      <alignment horizontal="center"/>
    </xf>
    <xf numFmtId="166" fontId="38" fillId="3" borderId="41" xfId="2" applyNumberFormat="1" applyFont="1" applyFill="1" applyBorder="1" applyAlignment="1">
      <alignment horizontal="center"/>
    </xf>
    <xf numFmtId="166" fontId="38" fillId="3" borderId="28" xfId="2" applyNumberFormat="1" applyFont="1" applyFill="1" applyBorder="1" applyAlignment="1">
      <alignment horizontal="center"/>
    </xf>
    <xf numFmtId="171" fontId="38" fillId="3" borderId="28" xfId="2" applyNumberFormat="1" applyFont="1" applyFill="1" applyBorder="1" applyAlignment="1">
      <alignment horizontal="center"/>
    </xf>
    <xf numFmtId="173" fontId="38" fillId="3" borderId="28" xfId="2" applyNumberFormat="1" applyFont="1" applyFill="1" applyBorder="1" applyAlignment="1">
      <alignment horizontal="center"/>
    </xf>
    <xf numFmtId="168" fontId="38" fillId="3" borderId="28" xfId="2" applyNumberFormat="1" applyFont="1" applyFill="1" applyBorder="1" applyAlignment="1">
      <alignment horizontal="center"/>
    </xf>
    <xf numFmtId="0" fontId="11" fillId="3" borderId="0" xfId="0" applyFont="1" applyFill="1"/>
    <xf numFmtId="166" fontId="38" fillId="3" borderId="30" xfId="3" applyNumberFormat="1" applyFont="1" applyFill="1" applyBorder="1" applyAlignment="1">
      <alignment horizontal="center"/>
    </xf>
    <xf numFmtId="166" fontId="38" fillId="3" borderId="30" xfId="2" applyNumberFormat="1" applyFont="1" applyFill="1" applyBorder="1" applyAlignment="1">
      <alignment horizontal="center"/>
    </xf>
    <xf numFmtId="166" fontId="38" fillId="3" borderId="31" xfId="2" applyNumberFormat="1" applyFont="1" applyFill="1" applyBorder="1" applyAlignment="1">
      <alignment horizontal="center"/>
    </xf>
    <xf numFmtId="166" fontId="38" fillId="3" borderId="11" xfId="2" applyNumberFormat="1" applyFont="1" applyFill="1" applyBorder="1" applyAlignment="1">
      <alignment horizontal="center"/>
    </xf>
    <xf numFmtId="166" fontId="38" fillId="3" borderId="42" xfId="2" applyNumberFormat="1" applyFont="1" applyFill="1" applyBorder="1" applyAlignment="1">
      <alignment horizontal="center"/>
    </xf>
    <xf numFmtId="171" fontId="38" fillId="3" borderId="31" xfId="2" applyNumberFormat="1" applyFont="1" applyFill="1" applyBorder="1" applyAlignment="1">
      <alignment horizontal="center"/>
    </xf>
    <xf numFmtId="171" fontId="38" fillId="3" borderId="0" xfId="2" applyNumberFormat="1" applyFont="1" applyFill="1" applyBorder="1" applyAlignment="1">
      <alignment horizontal="center"/>
    </xf>
    <xf numFmtId="173" fontId="38" fillId="3" borderId="0" xfId="2" applyNumberFormat="1" applyFont="1" applyFill="1" applyBorder="1" applyAlignment="1">
      <alignment horizontal="center"/>
    </xf>
    <xf numFmtId="168" fontId="38" fillId="3" borderId="0" xfId="2" applyNumberFormat="1" applyFont="1" applyFill="1" applyBorder="1" applyAlignment="1">
      <alignment horizontal="center"/>
    </xf>
    <xf numFmtId="14" fontId="14" fillId="3" borderId="18" xfId="0" applyNumberFormat="1" applyFont="1" applyFill="1" applyBorder="1" applyAlignment="1">
      <alignment horizontal="center"/>
    </xf>
    <xf numFmtId="166" fontId="38" fillId="3" borderId="43" xfId="2" applyNumberFormat="1" applyFont="1" applyFill="1" applyBorder="1" applyAlignment="1">
      <alignment horizontal="center"/>
    </xf>
    <xf numFmtId="171" fontId="38" fillId="3" borderId="43" xfId="2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0" fillId="0" borderId="18" xfId="0" applyFill="1" applyBorder="1"/>
    <xf numFmtId="0" fontId="31" fillId="0" borderId="18" xfId="0" applyFont="1" applyFill="1" applyBorder="1"/>
    <xf numFmtId="0" fontId="17" fillId="0" borderId="18" xfId="2" applyFont="1" applyFill="1" applyBorder="1" applyAlignment="1">
      <alignment vertical="center" wrapText="1"/>
    </xf>
    <xf numFmtId="4" fontId="17" fillId="0" borderId="18" xfId="2" applyNumberFormat="1" applyFont="1" applyFill="1" applyBorder="1" applyAlignment="1">
      <alignment horizontal="center" vertical="center" wrapText="1"/>
    </xf>
    <xf numFmtId="166" fontId="17" fillId="0" borderId="33" xfId="3" applyNumberFormat="1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horizontal="center" vertical="center" wrapText="1"/>
    </xf>
    <xf numFmtId="0" fontId="3" fillId="0" borderId="34" xfId="0" applyFont="1" applyFill="1" applyBorder="1"/>
    <xf numFmtId="0" fontId="15" fillId="0" borderId="19" xfId="3" applyFont="1" applyFill="1" applyBorder="1" applyAlignment="1">
      <alignment horizontal="center" vertical="center"/>
    </xf>
    <xf numFmtId="0" fontId="17" fillId="0" borderId="19" xfId="3" applyFont="1" applyFill="1" applyBorder="1" applyAlignment="1">
      <alignment vertical="center" wrapText="1"/>
    </xf>
    <xf numFmtId="4" fontId="17" fillId="0" borderId="19" xfId="3" applyNumberFormat="1" applyFont="1" applyFill="1" applyBorder="1" applyAlignment="1">
      <alignment horizontal="center" vertical="center" wrapText="1"/>
    </xf>
    <xf numFmtId="4" fontId="17" fillId="0" borderId="21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5" fillId="0" borderId="3" xfId="2" applyFont="1" applyFill="1" applyBorder="1" applyAlignment="1">
      <alignment horizontal="center" vertical="center"/>
    </xf>
    <xf numFmtId="1" fontId="19" fillId="3" borderId="18" xfId="2" applyNumberFormat="1" applyFont="1" applyFill="1" applyBorder="1" applyAlignment="1">
      <alignment horizontal="center" vertical="center" wrapText="1"/>
    </xf>
    <xf numFmtId="14" fontId="14" fillId="3" borderId="18" xfId="0" applyNumberFormat="1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14" fontId="14" fillId="3" borderId="20" xfId="0" applyNumberFormat="1" applyFont="1" applyFill="1" applyBorder="1" applyAlignment="1">
      <alignment horizontal="center"/>
    </xf>
    <xf numFmtId="14" fontId="14" fillId="3" borderId="19" xfId="0" applyNumberFormat="1" applyFont="1" applyFill="1" applyBorder="1" applyAlignment="1">
      <alignment horizontal="center"/>
    </xf>
    <xf numFmtId="1" fontId="20" fillId="3" borderId="18" xfId="2" applyNumberFormat="1" applyFont="1" applyFill="1" applyBorder="1" applyAlignment="1">
      <alignment horizontal="center" vertical="center" wrapText="1"/>
    </xf>
    <xf numFmtId="1" fontId="19" fillId="0" borderId="18" xfId="2" applyNumberFormat="1" applyFont="1" applyFill="1" applyBorder="1" applyAlignment="1">
      <alignment horizontal="center" vertical="center" wrapText="1"/>
    </xf>
    <xf numFmtId="49" fontId="19" fillId="0" borderId="18" xfId="2" applyNumberFormat="1" applyFont="1" applyFill="1" applyBorder="1" applyAlignment="1">
      <alignment horizontal="center" vertical="center" wrapText="1"/>
    </xf>
    <xf numFmtId="49" fontId="20" fillId="0" borderId="18" xfId="2" applyNumberFormat="1" applyFont="1" applyFill="1" applyBorder="1" applyAlignment="1">
      <alignment horizontal="center" vertical="center" wrapText="1"/>
    </xf>
    <xf numFmtId="164" fontId="22" fillId="0" borderId="12" xfId="2" applyNumberFormat="1" applyFont="1" applyFill="1" applyBorder="1" applyAlignment="1">
      <alignment horizontal="center" vertical="center" wrapText="1"/>
    </xf>
    <xf numFmtId="164" fontId="22" fillId="0" borderId="23" xfId="2" applyNumberFormat="1" applyFont="1" applyFill="1" applyBorder="1" applyAlignment="1">
      <alignment horizontal="center" vertical="center" wrapText="1"/>
    </xf>
    <xf numFmtId="164" fontId="22" fillId="0" borderId="13" xfId="2" applyNumberFormat="1" applyFont="1" applyFill="1" applyBorder="1" applyAlignment="1">
      <alignment horizontal="center" vertical="center" wrapText="1"/>
    </xf>
    <xf numFmtId="164" fontId="22" fillId="0" borderId="2" xfId="2" applyNumberFormat="1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1" fontId="21" fillId="0" borderId="18" xfId="2" applyNumberFormat="1" applyFont="1" applyFill="1" applyBorder="1" applyAlignment="1">
      <alignment horizontal="center" vertical="center" wrapText="1"/>
    </xf>
    <xf numFmtId="1" fontId="20" fillId="0" borderId="18" xfId="2" applyNumberFormat="1" applyFont="1" applyFill="1" applyBorder="1" applyAlignment="1">
      <alignment horizontal="center" vertical="center" wrapText="1"/>
    </xf>
    <xf numFmtId="164" fontId="18" fillId="0" borderId="20" xfId="2" applyNumberFormat="1" applyFont="1" applyFill="1" applyBorder="1" applyAlignment="1">
      <alignment horizontal="center" vertical="center" wrapText="1"/>
    </xf>
    <xf numFmtId="164" fontId="18" fillId="0" borderId="21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 vertical="center" textRotation="90"/>
    </xf>
    <xf numFmtId="0" fontId="5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7" fillId="0" borderId="12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164" fontId="17" fillId="0" borderId="12" xfId="2" applyNumberFormat="1" applyFont="1" applyFill="1" applyBorder="1" applyAlignment="1">
      <alignment horizontal="center" vertical="center" wrapText="1"/>
    </xf>
    <xf numFmtId="164" fontId="17" fillId="0" borderId="22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Q413"/>
  <sheetViews>
    <sheetView tabSelected="1" view="pageBreakPreview" zoomScale="85" zoomScaleNormal="80" zoomScaleSheetLayoutView="85" workbookViewId="0">
      <pane xSplit="12" ySplit="13" topLeftCell="S332" activePane="bottomRight" state="frozen"/>
      <selection activeCell="C91" sqref="C91"/>
      <selection pane="topRight" activeCell="C91" sqref="C91"/>
      <selection pane="bottomLeft" activeCell="C91" sqref="C91"/>
      <selection pane="bottomRight" activeCell="K1" sqref="K1:BK2"/>
    </sheetView>
  </sheetViews>
  <sheetFormatPr defaultColWidth="9.140625" defaultRowHeight="15.75" x14ac:dyDescent="0.25"/>
  <cols>
    <col min="1" max="1" width="7.5703125" style="1" customWidth="1"/>
    <col min="2" max="3" width="10" style="1" customWidth="1"/>
    <col min="4" max="4" width="42.140625" style="2" customWidth="1"/>
    <col min="5" max="5" width="9.7109375" style="2" customWidth="1"/>
    <col min="6" max="6" width="10.140625" style="3" customWidth="1"/>
    <col min="7" max="7" width="8.5703125" style="3" customWidth="1"/>
    <col min="8" max="8" width="8.5703125" style="3" hidden="1" customWidth="1"/>
    <col min="9" max="9" width="4.85546875" style="3" customWidth="1"/>
    <col min="10" max="12" width="4.85546875" style="3" hidden="1" customWidth="1"/>
    <col min="13" max="13" width="12.140625" style="5" hidden="1" customWidth="1"/>
    <col min="14" max="14" width="15.42578125" style="5" hidden="1" customWidth="1"/>
    <col min="15" max="15" width="11.28515625" style="5" hidden="1" customWidth="1"/>
    <col min="16" max="16" width="18.28515625" style="5" hidden="1" customWidth="1"/>
    <col min="17" max="17" width="11.28515625" style="8" hidden="1" customWidth="1"/>
    <col min="18" max="18" width="15.42578125" style="8" hidden="1" customWidth="1"/>
    <col min="19" max="19" width="10.5703125" style="362" customWidth="1"/>
    <col min="20" max="20" width="17.5703125" style="5" customWidth="1"/>
    <col min="21" max="21" width="12.28515625" style="5" hidden="1" customWidth="1"/>
    <col min="22" max="22" width="16.7109375" style="5" hidden="1" customWidth="1"/>
    <col min="23" max="23" width="12.140625" style="5" hidden="1" customWidth="1"/>
    <col min="24" max="24" width="15.5703125" style="5" hidden="1" customWidth="1"/>
    <col min="25" max="25" width="10.7109375" style="5" hidden="1" customWidth="1"/>
    <col min="26" max="26" width="15.7109375" style="5" hidden="1" customWidth="1"/>
    <col min="27" max="27" width="10.5703125" style="5" hidden="1" customWidth="1"/>
    <col min="28" max="28" width="19.140625" style="5" hidden="1" customWidth="1"/>
    <col min="29" max="29" width="10.5703125" style="5" hidden="1" customWidth="1"/>
    <col min="30" max="30" width="15.5703125" style="5" hidden="1" customWidth="1"/>
    <col min="31" max="31" width="11.140625" style="5" hidden="1" customWidth="1"/>
    <col min="32" max="32" width="15.42578125" style="5" hidden="1" customWidth="1"/>
    <col min="33" max="33" width="11.85546875" style="5" hidden="1" customWidth="1"/>
    <col min="34" max="34" width="16.85546875" style="5" hidden="1" customWidth="1"/>
    <col min="35" max="35" width="13.85546875" style="5" hidden="1" customWidth="1"/>
    <col min="36" max="36" width="17" style="5" hidden="1" customWidth="1"/>
    <col min="37" max="37" width="12.42578125" style="5" hidden="1" customWidth="1"/>
    <col min="38" max="38" width="14.5703125" style="5" hidden="1" customWidth="1"/>
    <col min="39" max="39" width="12" style="5" hidden="1" customWidth="1"/>
    <col min="40" max="40" width="14.85546875" style="5" hidden="1" customWidth="1"/>
    <col min="41" max="41" width="11.85546875" style="5" hidden="1" customWidth="1"/>
    <col min="42" max="42" width="17.140625" style="5" hidden="1" customWidth="1"/>
    <col min="43" max="43" width="10" style="5" hidden="1" customWidth="1"/>
    <col min="44" max="44" width="13.7109375" style="5" hidden="1" customWidth="1"/>
    <col min="45" max="45" width="11.28515625" style="8" hidden="1" customWidth="1"/>
    <col min="46" max="46" width="15.5703125" style="8" hidden="1" customWidth="1"/>
    <col min="47" max="47" width="9" style="5" hidden="1" customWidth="1"/>
    <col min="48" max="48" width="16.140625" style="5" hidden="1" customWidth="1"/>
    <col min="49" max="49" width="11.7109375" style="5" hidden="1" customWidth="1"/>
    <col min="50" max="50" width="16.5703125" style="5" hidden="1" customWidth="1"/>
    <col min="51" max="51" width="11.5703125" style="5" hidden="1" customWidth="1"/>
    <col min="52" max="52" width="17.42578125" style="5" hidden="1" customWidth="1"/>
    <col min="53" max="53" width="12.140625" style="5" hidden="1" customWidth="1"/>
    <col min="54" max="54" width="14.7109375" style="5" hidden="1" customWidth="1"/>
    <col min="55" max="55" width="10.42578125" style="5" hidden="1" customWidth="1"/>
    <col min="56" max="56" width="13.7109375" style="5" hidden="1" customWidth="1"/>
    <col min="57" max="57" width="9.28515625" style="5" hidden="1" customWidth="1"/>
    <col min="58" max="58" width="14.28515625" style="5" hidden="1" customWidth="1"/>
    <col min="59" max="59" width="11.140625" style="5" hidden="1" customWidth="1"/>
    <col min="60" max="60" width="15.85546875" style="5" hidden="1" customWidth="1"/>
    <col min="61" max="61" width="11.28515625" style="5" hidden="1" customWidth="1"/>
    <col min="62" max="62" width="16.5703125" style="5" hidden="1" customWidth="1"/>
    <col min="63" max="63" width="11.85546875" style="5" hidden="1" customWidth="1"/>
    <col min="64" max="64" width="16.85546875" style="5" hidden="1" customWidth="1"/>
    <col min="65" max="65" width="11.28515625" style="5" hidden="1" customWidth="1"/>
    <col min="66" max="66" width="16.140625" style="5" hidden="1" customWidth="1"/>
    <col min="67" max="67" width="12" style="5" hidden="1" customWidth="1"/>
    <col min="68" max="68" width="16.85546875" style="5" hidden="1" customWidth="1"/>
    <col min="69" max="69" width="10.5703125" style="5" hidden="1" customWidth="1"/>
    <col min="70" max="70" width="16.28515625" style="5" hidden="1" customWidth="1"/>
    <col min="71" max="71" width="11.42578125" style="5" hidden="1" customWidth="1"/>
    <col min="72" max="72" width="17.28515625" style="5" hidden="1" customWidth="1"/>
    <col min="73" max="73" width="11.85546875" style="5" hidden="1" customWidth="1"/>
    <col min="74" max="74" width="14.7109375" style="5" hidden="1" customWidth="1"/>
    <col min="75" max="75" width="11.140625" style="5" hidden="1" customWidth="1"/>
    <col min="76" max="76" width="15.140625" style="5" hidden="1" customWidth="1"/>
    <col min="77" max="77" width="11.42578125" style="5" hidden="1" customWidth="1"/>
    <col min="78" max="78" width="15.140625" style="5" hidden="1" customWidth="1"/>
    <col min="79" max="79" width="11.28515625" style="5" hidden="1" customWidth="1"/>
    <col min="80" max="80" width="15.5703125" style="5" hidden="1" customWidth="1"/>
    <col min="81" max="81" width="13.7109375" style="5" hidden="1" customWidth="1"/>
    <col min="82" max="82" width="16.28515625" style="5" hidden="1" customWidth="1"/>
    <col min="83" max="83" width="11.28515625" style="5" hidden="1" customWidth="1"/>
    <col min="84" max="84" width="15" style="5" hidden="1" customWidth="1"/>
    <col min="85" max="85" width="12" style="5" hidden="1" customWidth="1"/>
    <col min="86" max="86" width="16.140625" style="5" hidden="1" customWidth="1"/>
    <col min="87" max="87" width="11.140625" style="5" hidden="1" customWidth="1"/>
    <col min="88" max="88" width="15.7109375" style="5" hidden="1" customWidth="1"/>
    <col min="89" max="89" width="11.28515625" style="5" hidden="1" customWidth="1"/>
    <col min="90" max="90" width="15.28515625" style="5" hidden="1" customWidth="1"/>
    <col min="91" max="91" width="10.85546875" style="5" hidden="1" customWidth="1"/>
    <col min="92" max="92" width="17" style="5" hidden="1" customWidth="1"/>
    <col min="93" max="93" width="12.42578125" style="5" hidden="1" customWidth="1"/>
    <col min="94" max="94" width="17.28515625" style="5" hidden="1" customWidth="1"/>
    <col min="95" max="95" width="11.28515625" style="5" hidden="1" customWidth="1"/>
    <col min="96" max="96" width="15.7109375" style="5" hidden="1" customWidth="1"/>
    <col min="97" max="97" width="9.42578125" style="5" hidden="1" customWidth="1"/>
    <col min="98" max="98" width="16" style="5" hidden="1" customWidth="1"/>
    <col min="99" max="99" width="11.85546875" style="5" hidden="1" customWidth="1"/>
    <col min="100" max="100" width="16.28515625" style="5" hidden="1" customWidth="1"/>
    <col min="101" max="101" width="12.140625" style="5" hidden="1" customWidth="1"/>
    <col min="102" max="102" width="15.42578125" style="5" hidden="1" customWidth="1"/>
    <col min="103" max="103" width="12.42578125" style="5" hidden="1" customWidth="1"/>
    <col min="104" max="104" width="13.5703125" style="5" hidden="1" customWidth="1"/>
    <col min="105" max="105" width="11.28515625" style="5" hidden="1" customWidth="1"/>
    <col min="106" max="106" width="17.140625" style="5" hidden="1" customWidth="1"/>
    <col min="107" max="107" width="9" style="5" hidden="1" customWidth="1"/>
    <col min="108" max="108" width="17.7109375" style="5" hidden="1" customWidth="1"/>
    <col min="109" max="109" width="11.85546875" style="5" hidden="1" customWidth="1"/>
    <col min="110" max="110" width="17.42578125" style="5" hidden="1" customWidth="1"/>
    <col min="111" max="111" width="9.140625" style="5" hidden="1" customWidth="1"/>
    <col min="112" max="112" width="16.140625" style="5" hidden="1" customWidth="1"/>
    <col min="113" max="113" width="13.5703125" style="5" hidden="1" customWidth="1"/>
    <col min="114" max="114" width="17" style="5" hidden="1" customWidth="1"/>
    <col min="115" max="115" width="13" style="7" hidden="1" customWidth="1"/>
    <col min="116" max="116" width="20.140625" style="8" hidden="1" customWidth="1"/>
    <col min="117" max="117" width="13.42578125" style="9" hidden="1" customWidth="1"/>
    <col min="118" max="118" width="15" style="1" hidden="1" customWidth="1"/>
    <col min="119" max="119" width="13.5703125" style="1" hidden="1" customWidth="1"/>
    <col min="120" max="120" width="16.42578125" style="1" hidden="1" customWidth="1"/>
    <col min="121" max="121" width="12.5703125" style="1" hidden="1" customWidth="1"/>
    <col min="122" max="16384" width="9.140625" style="1"/>
  </cols>
  <sheetData>
    <row r="1" spans="1:121" ht="30.75" customHeight="1" x14ac:dyDescent="0.25">
      <c r="K1" s="409" t="s">
        <v>903</v>
      </c>
      <c r="L1" s="409"/>
      <c r="M1" s="409"/>
      <c r="N1" s="409"/>
      <c r="O1" s="409"/>
      <c r="P1" s="409"/>
      <c r="Q1" s="409"/>
      <c r="R1" s="409"/>
      <c r="S1" s="409"/>
      <c r="T1" s="409"/>
      <c r="U1" s="409"/>
      <c r="V1" s="409"/>
      <c r="W1" s="409"/>
      <c r="X1" s="409"/>
      <c r="Y1" s="409"/>
      <c r="Z1" s="409"/>
      <c r="AA1" s="409"/>
      <c r="AB1" s="409"/>
      <c r="AC1" s="409"/>
      <c r="AD1" s="409"/>
      <c r="AE1" s="409"/>
      <c r="AF1" s="409"/>
      <c r="AG1" s="409"/>
      <c r="AH1" s="409"/>
      <c r="AI1" s="409"/>
      <c r="AJ1" s="409"/>
      <c r="AK1" s="409"/>
      <c r="AL1" s="409"/>
      <c r="AM1" s="409"/>
      <c r="AN1" s="409"/>
      <c r="AO1" s="409"/>
      <c r="AP1" s="409"/>
      <c r="AQ1" s="409"/>
      <c r="AR1" s="409"/>
      <c r="AS1" s="409"/>
      <c r="AT1" s="409"/>
      <c r="AU1" s="409"/>
      <c r="AV1" s="409"/>
      <c r="AW1" s="409"/>
      <c r="AX1" s="409"/>
      <c r="AY1" s="409"/>
      <c r="AZ1" s="409"/>
      <c r="BA1" s="409"/>
      <c r="BB1" s="409"/>
      <c r="BC1" s="409"/>
      <c r="BD1" s="409"/>
      <c r="BE1" s="409"/>
      <c r="BF1" s="409"/>
      <c r="BG1" s="409"/>
      <c r="BH1" s="409"/>
      <c r="BI1" s="409"/>
      <c r="BJ1" s="409"/>
      <c r="BK1" s="409"/>
    </row>
    <row r="2" spans="1:121" ht="33.75" customHeight="1" x14ac:dyDescent="0.25">
      <c r="K2" s="409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  <c r="Z2" s="409"/>
      <c r="AA2" s="409"/>
      <c r="AB2" s="409"/>
      <c r="AC2" s="409"/>
      <c r="AD2" s="409"/>
      <c r="AE2" s="409"/>
      <c r="AF2" s="409"/>
      <c r="AG2" s="409"/>
      <c r="AH2" s="409"/>
      <c r="AI2" s="409"/>
      <c r="AJ2" s="409"/>
      <c r="AK2" s="409"/>
      <c r="AL2" s="409"/>
      <c r="AM2" s="409"/>
      <c r="AN2" s="409"/>
      <c r="AO2" s="409"/>
      <c r="AP2" s="409"/>
      <c r="AQ2" s="409"/>
      <c r="AR2" s="409"/>
      <c r="AS2" s="409"/>
      <c r="AT2" s="409"/>
      <c r="AU2" s="409"/>
      <c r="AV2" s="409"/>
      <c r="AW2" s="409"/>
      <c r="AX2" s="409"/>
      <c r="AY2" s="409"/>
      <c r="AZ2" s="409"/>
      <c r="BA2" s="409"/>
      <c r="BB2" s="409"/>
      <c r="BC2" s="409"/>
      <c r="BD2" s="409"/>
      <c r="BE2" s="409"/>
      <c r="BF2" s="409"/>
      <c r="BG2" s="409"/>
      <c r="BH2" s="409"/>
      <c r="BI2" s="409"/>
      <c r="BJ2" s="409"/>
      <c r="BK2" s="409"/>
    </row>
    <row r="3" spans="1:121" ht="12" hidden="1" customHeight="1" x14ac:dyDescent="0.25">
      <c r="K3" s="10"/>
      <c r="L3" s="10"/>
      <c r="Q3" s="4"/>
      <c r="R3" s="4"/>
      <c r="S3" s="6"/>
      <c r="T3" s="11"/>
      <c r="AM3" s="12"/>
      <c r="AN3" s="12"/>
      <c r="AO3" s="12"/>
      <c r="AP3" s="12"/>
      <c r="AQ3" s="12"/>
      <c r="AR3" s="12"/>
      <c r="AS3" s="4"/>
      <c r="AT3" s="4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3"/>
      <c r="DL3" s="14"/>
    </row>
    <row r="4" spans="1:121" ht="47.25" customHeight="1" thickBot="1" x14ac:dyDescent="0.3">
      <c r="A4" s="374"/>
      <c r="B4" s="375"/>
      <c r="C4" s="375"/>
      <c r="D4" s="395" t="s">
        <v>0</v>
      </c>
      <c r="E4" s="395"/>
      <c r="F4" s="395"/>
      <c r="G4" s="395"/>
      <c r="H4" s="395"/>
      <c r="I4" s="395"/>
      <c r="J4" s="395"/>
      <c r="K4" s="395"/>
      <c r="L4" s="395"/>
      <c r="M4" s="396" t="s">
        <v>1</v>
      </c>
      <c r="N4" s="396"/>
      <c r="O4" s="16"/>
      <c r="P4" s="16"/>
      <c r="Q4" s="16"/>
      <c r="R4" s="16"/>
      <c r="S4" s="17"/>
      <c r="T4" s="18"/>
      <c r="U4" s="16"/>
      <c r="V4" s="16"/>
      <c r="W4" s="16"/>
      <c r="X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4"/>
      <c r="AN4" s="4"/>
      <c r="AO4" s="4"/>
      <c r="AP4" s="4"/>
      <c r="AQ4" s="4"/>
      <c r="AR4" s="4"/>
      <c r="AS4" s="16"/>
      <c r="AT4" s="16"/>
      <c r="AU4" s="4"/>
      <c r="AV4" s="4"/>
      <c r="AY4" s="16"/>
      <c r="AZ4" s="16"/>
      <c r="BA4" s="16"/>
      <c r="BB4" s="16"/>
      <c r="BC4" s="16"/>
      <c r="BD4" s="16"/>
      <c r="BE4" s="16"/>
      <c r="BF4" s="16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16"/>
      <c r="BV4" s="16"/>
      <c r="BW4" s="16"/>
      <c r="BX4" s="16"/>
      <c r="BY4" s="16"/>
      <c r="BZ4" s="16"/>
      <c r="CA4" s="4"/>
      <c r="CB4" s="4"/>
      <c r="CE4" s="4"/>
      <c r="CF4" s="4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19"/>
    </row>
    <row r="5" spans="1:121" ht="30" hidden="1" customHeight="1" x14ac:dyDescent="0.3">
      <c r="A5" s="15"/>
      <c r="B5" s="20"/>
      <c r="C5" s="20"/>
      <c r="D5" s="21"/>
      <c r="E5" s="10"/>
      <c r="F5" s="10"/>
      <c r="G5" s="10"/>
      <c r="H5" s="10"/>
      <c r="I5" s="22"/>
      <c r="J5" s="22"/>
      <c r="K5" s="22"/>
      <c r="L5" s="22"/>
      <c r="M5" s="23" t="s">
        <v>2</v>
      </c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5"/>
      <c r="AL5" s="25"/>
      <c r="AM5" s="25"/>
      <c r="AN5" s="25"/>
      <c r="AO5" s="24"/>
      <c r="AP5" s="24"/>
      <c r="AQ5" s="24"/>
      <c r="AR5" s="26"/>
      <c r="AS5" s="27" t="s">
        <v>3</v>
      </c>
      <c r="AT5" s="25"/>
      <c r="AU5" s="25"/>
      <c r="AV5" s="25"/>
      <c r="AW5" s="28"/>
      <c r="AX5" s="28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9" t="s">
        <v>4</v>
      </c>
      <c r="BV5" s="28"/>
      <c r="BW5" s="28"/>
      <c r="BX5" s="28"/>
      <c r="BY5" s="28"/>
      <c r="BZ5" s="28"/>
      <c r="CA5" s="25"/>
      <c r="CB5" s="30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5"/>
      <c r="CP5" s="25"/>
      <c r="CQ5" s="25"/>
      <c r="CR5" s="25"/>
      <c r="CS5" s="25"/>
      <c r="CT5" s="25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31"/>
      <c r="DK5" s="32"/>
      <c r="DL5" s="33"/>
    </row>
    <row r="6" spans="1:121" s="48" customFormat="1" ht="13.5" hidden="1" customHeight="1" x14ac:dyDescent="0.2">
      <c r="A6" s="34"/>
      <c r="B6" s="35"/>
      <c r="C6" s="35"/>
      <c r="D6" s="36"/>
      <c r="E6" s="37"/>
      <c r="F6" s="37"/>
      <c r="G6" s="37"/>
      <c r="H6" s="37"/>
      <c r="I6" s="38"/>
      <c r="J6" s="38"/>
      <c r="K6" s="38"/>
      <c r="L6" s="38"/>
      <c r="M6" s="39"/>
      <c r="N6" s="40">
        <v>1</v>
      </c>
      <c r="O6" s="40"/>
      <c r="P6" s="40">
        <v>1</v>
      </c>
      <c r="Q6" s="40"/>
      <c r="R6" s="40">
        <v>1</v>
      </c>
      <c r="S6" s="40"/>
      <c r="T6" s="40">
        <v>1</v>
      </c>
      <c r="U6" s="40"/>
      <c r="V6" s="40">
        <v>1</v>
      </c>
      <c r="W6" s="40"/>
      <c r="X6" s="40">
        <v>1</v>
      </c>
      <c r="Y6" s="40"/>
      <c r="Z6" s="40">
        <v>1</v>
      </c>
      <c r="AA6" s="40"/>
      <c r="AB6" s="40">
        <v>1</v>
      </c>
      <c r="AC6" s="40"/>
      <c r="AD6" s="40">
        <v>1</v>
      </c>
      <c r="AE6" s="40"/>
      <c r="AF6" s="40">
        <v>1</v>
      </c>
      <c r="AG6" s="40"/>
      <c r="AH6" s="40">
        <v>1</v>
      </c>
      <c r="AI6" s="40"/>
      <c r="AJ6" s="40">
        <v>1</v>
      </c>
      <c r="AK6" s="40"/>
      <c r="AL6" s="40">
        <v>1</v>
      </c>
      <c r="AM6" s="40"/>
      <c r="AN6" s="40">
        <v>1</v>
      </c>
      <c r="AO6" s="40"/>
      <c r="AP6" s="40">
        <v>1</v>
      </c>
      <c r="AQ6" s="40"/>
      <c r="AR6" s="41">
        <v>1</v>
      </c>
      <c r="AS6" s="39"/>
      <c r="AT6" s="40">
        <v>1</v>
      </c>
      <c r="AU6" s="40"/>
      <c r="AV6" s="40">
        <v>1</v>
      </c>
      <c r="AW6" s="42"/>
      <c r="AX6" s="42">
        <v>1</v>
      </c>
      <c r="AY6" s="40"/>
      <c r="AZ6" s="40">
        <v>1</v>
      </c>
      <c r="BA6" s="40"/>
      <c r="BB6" s="40">
        <v>1</v>
      </c>
      <c r="BC6" s="40"/>
      <c r="BD6" s="40">
        <v>1</v>
      </c>
      <c r="BE6" s="40"/>
      <c r="BF6" s="40">
        <v>1</v>
      </c>
      <c r="BG6" s="40"/>
      <c r="BH6" s="40">
        <v>1</v>
      </c>
      <c r="BI6" s="42"/>
      <c r="BJ6" s="42">
        <v>1</v>
      </c>
      <c r="BK6" s="40"/>
      <c r="BL6" s="40">
        <v>1</v>
      </c>
      <c r="BM6" s="40"/>
      <c r="BN6" s="40">
        <v>1</v>
      </c>
      <c r="BO6" s="40"/>
      <c r="BP6" s="40">
        <v>1</v>
      </c>
      <c r="BQ6" s="40"/>
      <c r="BR6" s="40">
        <v>1</v>
      </c>
      <c r="BS6" s="40"/>
      <c r="BT6" s="41">
        <v>1</v>
      </c>
      <c r="BU6" s="43"/>
      <c r="BV6" s="42">
        <v>1</v>
      </c>
      <c r="BW6" s="42"/>
      <c r="BX6" s="42">
        <v>1</v>
      </c>
      <c r="BY6" s="40"/>
      <c r="BZ6" s="40">
        <v>1</v>
      </c>
      <c r="CA6" s="40"/>
      <c r="CB6" s="40">
        <v>1</v>
      </c>
      <c r="CC6" s="42"/>
      <c r="CD6" s="42">
        <v>1</v>
      </c>
      <c r="CE6" s="42"/>
      <c r="CF6" s="42">
        <v>1</v>
      </c>
      <c r="CG6" s="42"/>
      <c r="CH6" s="42">
        <v>1</v>
      </c>
      <c r="CI6" s="42"/>
      <c r="CJ6" s="42">
        <v>1</v>
      </c>
      <c r="CK6" s="42"/>
      <c r="CL6" s="42">
        <v>1</v>
      </c>
      <c r="CM6" s="42"/>
      <c r="CN6" s="42">
        <v>1</v>
      </c>
      <c r="CO6" s="40"/>
      <c r="CP6" s="40">
        <v>1</v>
      </c>
      <c r="CQ6" s="40"/>
      <c r="CR6" s="40">
        <v>1</v>
      </c>
      <c r="CS6" s="40"/>
      <c r="CT6" s="40">
        <v>1</v>
      </c>
      <c r="CU6" s="42"/>
      <c r="CV6" s="42">
        <v>1</v>
      </c>
      <c r="CW6" s="42"/>
      <c r="CX6" s="42">
        <v>1</v>
      </c>
      <c r="CY6" s="42"/>
      <c r="CZ6" s="42">
        <v>1</v>
      </c>
      <c r="DA6" s="42"/>
      <c r="DB6" s="42">
        <v>1</v>
      </c>
      <c r="DC6" s="42"/>
      <c r="DD6" s="42">
        <v>1</v>
      </c>
      <c r="DE6" s="42"/>
      <c r="DF6" s="42">
        <v>1</v>
      </c>
      <c r="DG6" s="42"/>
      <c r="DH6" s="42">
        <v>1</v>
      </c>
      <c r="DI6" s="42"/>
      <c r="DJ6" s="44">
        <v>1</v>
      </c>
      <c r="DK6" s="45">
        <f>SUM(N6:DJ6)</f>
        <v>51</v>
      </c>
      <c r="DL6" s="46"/>
      <c r="DM6" s="47"/>
    </row>
    <row r="7" spans="1:121" s="52" customFormat="1" ht="63.75" customHeight="1" x14ac:dyDescent="0.25">
      <c r="A7" s="397" t="s">
        <v>5</v>
      </c>
      <c r="B7" s="398" t="s">
        <v>6</v>
      </c>
      <c r="C7" s="398" t="s">
        <v>7</v>
      </c>
      <c r="D7" s="400" t="s">
        <v>8</v>
      </c>
      <c r="E7" s="403" t="s">
        <v>9</v>
      </c>
      <c r="F7" s="406" t="s">
        <v>10</v>
      </c>
      <c r="G7" s="406" t="s">
        <v>11</v>
      </c>
      <c r="H7" s="406" t="s">
        <v>12</v>
      </c>
      <c r="I7" s="393" t="s">
        <v>13</v>
      </c>
      <c r="J7" s="394"/>
      <c r="K7" s="394"/>
      <c r="L7" s="394"/>
      <c r="M7" s="382" t="s">
        <v>14</v>
      </c>
      <c r="N7" s="382"/>
      <c r="O7" s="382" t="s">
        <v>15</v>
      </c>
      <c r="P7" s="382"/>
      <c r="Q7" s="382" t="s">
        <v>16</v>
      </c>
      <c r="R7" s="382"/>
      <c r="S7" s="382" t="s">
        <v>17</v>
      </c>
      <c r="T7" s="382"/>
      <c r="U7" s="382" t="s">
        <v>18</v>
      </c>
      <c r="V7" s="382"/>
      <c r="W7" s="382" t="s">
        <v>19</v>
      </c>
      <c r="X7" s="382"/>
      <c r="Y7" s="382" t="s">
        <v>20</v>
      </c>
      <c r="Z7" s="382"/>
      <c r="AA7" s="382" t="s">
        <v>21</v>
      </c>
      <c r="AB7" s="382"/>
      <c r="AC7" s="382" t="s">
        <v>22</v>
      </c>
      <c r="AD7" s="382"/>
      <c r="AE7" s="382" t="s">
        <v>23</v>
      </c>
      <c r="AF7" s="382"/>
      <c r="AG7" s="382" t="s">
        <v>24</v>
      </c>
      <c r="AH7" s="382"/>
      <c r="AI7" s="392" t="s">
        <v>25</v>
      </c>
      <c r="AJ7" s="392"/>
      <c r="AK7" s="392" t="s">
        <v>26</v>
      </c>
      <c r="AL7" s="392"/>
      <c r="AM7" s="382" t="s">
        <v>27</v>
      </c>
      <c r="AN7" s="382"/>
      <c r="AO7" s="382" t="s">
        <v>28</v>
      </c>
      <c r="AP7" s="382"/>
      <c r="AQ7" s="382" t="s">
        <v>29</v>
      </c>
      <c r="AR7" s="382"/>
      <c r="AS7" s="382" t="s">
        <v>30</v>
      </c>
      <c r="AT7" s="382"/>
      <c r="AU7" s="392" t="s">
        <v>31</v>
      </c>
      <c r="AV7" s="392"/>
      <c r="AW7" s="382" t="s">
        <v>32</v>
      </c>
      <c r="AX7" s="382"/>
      <c r="AY7" s="382" t="s">
        <v>33</v>
      </c>
      <c r="AZ7" s="382"/>
      <c r="BA7" s="382" t="s">
        <v>34</v>
      </c>
      <c r="BB7" s="382"/>
      <c r="BC7" s="382" t="s">
        <v>35</v>
      </c>
      <c r="BD7" s="382"/>
      <c r="BE7" s="382" t="s">
        <v>36</v>
      </c>
      <c r="BF7" s="382"/>
      <c r="BG7" s="382" t="s">
        <v>37</v>
      </c>
      <c r="BH7" s="382"/>
      <c r="BI7" s="382" t="s">
        <v>38</v>
      </c>
      <c r="BJ7" s="382"/>
      <c r="BK7" s="382" t="s">
        <v>39</v>
      </c>
      <c r="BL7" s="382"/>
      <c r="BM7" s="382" t="s">
        <v>40</v>
      </c>
      <c r="BN7" s="382"/>
      <c r="BO7" s="382" t="s">
        <v>41</v>
      </c>
      <c r="BP7" s="382"/>
      <c r="BQ7" s="382" t="s">
        <v>42</v>
      </c>
      <c r="BR7" s="382"/>
      <c r="BS7" s="382" t="s">
        <v>43</v>
      </c>
      <c r="BT7" s="382"/>
      <c r="BU7" s="382" t="s">
        <v>44</v>
      </c>
      <c r="BV7" s="382"/>
      <c r="BW7" s="382" t="s">
        <v>45</v>
      </c>
      <c r="BX7" s="382"/>
      <c r="BY7" s="382" t="s">
        <v>46</v>
      </c>
      <c r="BZ7" s="382"/>
      <c r="CA7" s="382" t="s">
        <v>47</v>
      </c>
      <c r="CB7" s="382"/>
      <c r="CC7" s="391" t="s">
        <v>48</v>
      </c>
      <c r="CD7" s="391"/>
      <c r="CE7" s="382" t="s">
        <v>49</v>
      </c>
      <c r="CF7" s="382"/>
      <c r="CG7" s="382" t="s">
        <v>50</v>
      </c>
      <c r="CH7" s="382"/>
      <c r="CI7" s="382" t="s">
        <v>51</v>
      </c>
      <c r="CJ7" s="382"/>
      <c r="CK7" s="382" t="s">
        <v>52</v>
      </c>
      <c r="CL7" s="382"/>
      <c r="CM7" s="382" t="s">
        <v>53</v>
      </c>
      <c r="CN7" s="382"/>
      <c r="CO7" s="382" t="s">
        <v>54</v>
      </c>
      <c r="CP7" s="382"/>
      <c r="CQ7" s="382" t="s">
        <v>55</v>
      </c>
      <c r="CR7" s="382"/>
      <c r="CS7" s="382" t="s">
        <v>56</v>
      </c>
      <c r="CT7" s="382"/>
      <c r="CU7" s="382" t="s">
        <v>57</v>
      </c>
      <c r="CV7" s="382"/>
      <c r="CW7" s="382" t="s">
        <v>58</v>
      </c>
      <c r="CX7" s="382"/>
      <c r="CY7" s="382" t="s">
        <v>59</v>
      </c>
      <c r="CZ7" s="382"/>
      <c r="DA7" s="382" t="s">
        <v>60</v>
      </c>
      <c r="DB7" s="382"/>
      <c r="DC7" s="382" t="s">
        <v>61</v>
      </c>
      <c r="DD7" s="382"/>
      <c r="DE7" s="382" t="s">
        <v>62</v>
      </c>
      <c r="DF7" s="382"/>
      <c r="DG7" s="382" t="s">
        <v>63</v>
      </c>
      <c r="DH7" s="382"/>
      <c r="DI7" s="382" t="s">
        <v>64</v>
      </c>
      <c r="DJ7" s="382"/>
      <c r="DK7" s="382" t="s">
        <v>65</v>
      </c>
      <c r="DL7" s="382"/>
      <c r="DM7" s="49"/>
      <c r="DN7" s="50"/>
      <c r="DO7" s="51" t="s">
        <v>66</v>
      </c>
      <c r="DP7" s="50"/>
      <c r="DQ7" s="50"/>
    </row>
    <row r="8" spans="1:121" s="52" customFormat="1" ht="23.25" customHeight="1" x14ac:dyDescent="0.25">
      <c r="A8" s="397"/>
      <c r="B8" s="398"/>
      <c r="C8" s="398"/>
      <c r="D8" s="401"/>
      <c r="E8" s="404"/>
      <c r="F8" s="407"/>
      <c r="G8" s="407"/>
      <c r="H8" s="407"/>
      <c r="I8" s="389" t="s">
        <v>67</v>
      </c>
      <c r="J8" s="390"/>
      <c r="K8" s="390"/>
      <c r="L8" s="390"/>
      <c r="M8" s="383" t="s">
        <v>68</v>
      </c>
      <c r="N8" s="383"/>
      <c r="O8" s="383" t="s">
        <v>69</v>
      </c>
      <c r="P8" s="383"/>
      <c r="Q8" s="383" t="s">
        <v>70</v>
      </c>
      <c r="R8" s="383"/>
      <c r="S8" s="383" t="s">
        <v>71</v>
      </c>
      <c r="T8" s="383"/>
      <c r="U8" s="383" t="s">
        <v>72</v>
      </c>
      <c r="V8" s="383"/>
      <c r="W8" s="383" t="s">
        <v>73</v>
      </c>
      <c r="X8" s="383"/>
      <c r="Y8" s="383" t="s">
        <v>74</v>
      </c>
      <c r="Z8" s="383"/>
      <c r="AA8" s="383" t="s">
        <v>75</v>
      </c>
      <c r="AB8" s="383"/>
      <c r="AC8" s="383" t="s">
        <v>76</v>
      </c>
      <c r="AD8" s="383"/>
      <c r="AE8" s="383" t="s">
        <v>77</v>
      </c>
      <c r="AF8" s="383"/>
      <c r="AG8" s="383" t="s">
        <v>78</v>
      </c>
      <c r="AH8" s="383"/>
      <c r="AI8" s="384" t="s">
        <v>79</v>
      </c>
      <c r="AJ8" s="384"/>
      <c r="AK8" s="384" t="s">
        <v>80</v>
      </c>
      <c r="AL8" s="384"/>
      <c r="AM8" s="383" t="s">
        <v>81</v>
      </c>
      <c r="AN8" s="383"/>
      <c r="AO8" s="383" t="s">
        <v>82</v>
      </c>
      <c r="AP8" s="383"/>
      <c r="AQ8" s="383" t="s">
        <v>83</v>
      </c>
      <c r="AR8" s="383"/>
      <c r="AS8" s="383" t="s">
        <v>84</v>
      </c>
      <c r="AT8" s="383"/>
      <c r="AU8" s="383" t="s">
        <v>85</v>
      </c>
      <c r="AV8" s="383"/>
      <c r="AW8" s="383" t="s">
        <v>86</v>
      </c>
      <c r="AX8" s="383"/>
      <c r="AY8" s="383" t="s">
        <v>87</v>
      </c>
      <c r="AZ8" s="383"/>
      <c r="BA8" s="383" t="s">
        <v>88</v>
      </c>
      <c r="BB8" s="383"/>
      <c r="BC8" s="383" t="s">
        <v>89</v>
      </c>
      <c r="BD8" s="383"/>
      <c r="BE8" s="383" t="s">
        <v>90</v>
      </c>
      <c r="BF8" s="383"/>
      <c r="BG8" s="383" t="s">
        <v>91</v>
      </c>
      <c r="BH8" s="383"/>
      <c r="BI8" s="383" t="s">
        <v>92</v>
      </c>
      <c r="BJ8" s="383"/>
      <c r="BK8" s="383" t="s">
        <v>93</v>
      </c>
      <c r="BL8" s="383"/>
      <c r="BM8" s="383" t="s">
        <v>94</v>
      </c>
      <c r="BN8" s="383"/>
      <c r="BO8" s="383" t="s">
        <v>95</v>
      </c>
      <c r="BP8" s="383"/>
      <c r="BQ8" s="383" t="s">
        <v>96</v>
      </c>
      <c r="BR8" s="383"/>
      <c r="BS8" s="383" t="s">
        <v>97</v>
      </c>
      <c r="BT8" s="383"/>
      <c r="BU8" s="383" t="s">
        <v>98</v>
      </c>
      <c r="BV8" s="383"/>
      <c r="BW8" s="383" t="s">
        <v>99</v>
      </c>
      <c r="BX8" s="383"/>
      <c r="BY8" s="383" t="s">
        <v>100</v>
      </c>
      <c r="BZ8" s="383"/>
      <c r="CA8" s="383" t="s">
        <v>101</v>
      </c>
      <c r="CB8" s="383"/>
      <c r="CC8" s="383" t="s">
        <v>102</v>
      </c>
      <c r="CD8" s="383"/>
      <c r="CE8" s="383" t="s">
        <v>103</v>
      </c>
      <c r="CF8" s="383"/>
      <c r="CG8" s="383" t="s">
        <v>104</v>
      </c>
      <c r="CH8" s="383"/>
      <c r="CI8" s="383" t="s">
        <v>105</v>
      </c>
      <c r="CJ8" s="383"/>
      <c r="CK8" s="383" t="s">
        <v>106</v>
      </c>
      <c r="CL8" s="383"/>
      <c r="CM8" s="383" t="s">
        <v>107</v>
      </c>
      <c r="CN8" s="383"/>
      <c r="CO8" s="383" t="s">
        <v>108</v>
      </c>
      <c r="CP8" s="383"/>
      <c r="CQ8" s="383" t="s">
        <v>109</v>
      </c>
      <c r="CR8" s="383"/>
      <c r="CS8" s="383" t="s">
        <v>110</v>
      </c>
      <c r="CT8" s="383"/>
      <c r="CU8" s="383" t="s">
        <v>111</v>
      </c>
      <c r="CV8" s="383"/>
      <c r="CW8" s="383" t="s">
        <v>112</v>
      </c>
      <c r="CX8" s="383"/>
      <c r="CY8" s="383" t="s">
        <v>113</v>
      </c>
      <c r="CZ8" s="383"/>
      <c r="DA8" s="383" t="s">
        <v>114</v>
      </c>
      <c r="DB8" s="383"/>
      <c r="DC8" s="383" t="s">
        <v>115</v>
      </c>
      <c r="DD8" s="383"/>
      <c r="DE8" s="383" t="s">
        <v>116</v>
      </c>
      <c r="DF8" s="383"/>
      <c r="DG8" s="383" t="s">
        <v>117</v>
      </c>
      <c r="DH8" s="383"/>
      <c r="DI8" s="383" t="s">
        <v>118</v>
      </c>
      <c r="DJ8" s="383"/>
      <c r="DK8" s="53"/>
      <c r="DL8" s="53"/>
      <c r="DM8" s="49"/>
      <c r="DN8" s="50"/>
      <c r="DO8" s="50"/>
      <c r="DP8" s="50"/>
      <c r="DQ8" s="50"/>
    </row>
    <row r="9" spans="1:121" s="52" customFormat="1" ht="13.5" customHeight="1" x14ac:dyDescent="0.25">
      <c r="A9" s="397"/>
      <c r="B9" s="398"/>
      <c r="C9" s="398"/>
      <c r="D9" s="401"/>
      <c r="E9" s="404"/>
      <c r="F9" s="407"/>
      <c r="G9" s="407"/>
      <c r="H9" s="407"/>
      <c r="I9" s="385" t="s">
        <v>119</v>
      </c>
      <c r="J9" s="385" t="s">
        <v>120</v>
      </c>
      <c r="K9" s="385" t="s">
        <v>121</v>
      </c>
      <c r="L9" s="387" t="s">
        <v>122</v>
      </c>
      <c r="M9" s="376" t="s">
        <v>123</v>
      </c>
      <c r="N9" s="376"/>
      <c r="O9" s="376" t="s">
        <v>123</v>
      </c>
      <c r="P9" s="376"/>
      <c r="Q9" s="376" t="s">
        <v>123</v>
      </c>
      <c r="R9" s="376"/>
      <c r="S9" s="382" t="s">
        <v>124</v>
      </c>
      <c r="T9" s="382"/>
      <c r="U9" s="376" t="s">
        <v>123</v>
      </c>
      <c r="V9" s="376"/>
      <c r="W9" s="376" t="s">
        <v>125</v>
      </c>
      <c r="X9" s="376"/>
      <c r="Y9" s="376" t="s">
        <v>123</v>
      </c>
      <c r="Z9" s="376"/>
      <c r="AA9" s="376" t="s">
        <v>125</v>
      </c>
      <c r="AB9" s="376"/>
      <c r="AC9" s="376" t="s">
        <v>123</v>
      </c>
      <c r="AD9" s="376"/>
      <c r="AE9" s="376" t="s">
        <v>125</v>
      </c>
      <c r="AF9" s="376"/>
      <c r="AG9" s="376" t="s">
        <v>123</v>
      </c>
      <c r="AH9" s="376"/>
      <c r="AI9" s="381" t="s">
        <v>123</v>
      </c>
      <c r="AJ9" s="381"/>
      <c r="AK9" s="381" t="s">
        <v>123</v>
      </c>
      <c r="AL9" s="381"/>
      <c r="AM9" s="376" t="s">
        <v>123</v>
      </c>
      <c r="AN9" s="376"/>
      <c r="AO9" s="376" t="s">
        <v>123</v>
      </c>
      <c r="AP9" s="376"/>
      <c r="AQ9" s="376" t="s">
        <v>123</v>
      </c>
      <c r="AR9" s="376"/>
      <c r="AS9" s="376" t="s">
        <v>126</v>
      </c>
      <c r="AT9" s="376"/>
      <c r="AU9" s="376" t="s">
        <v>127</v>
      </c>
      <c r="AV9" s="376"/>
      <c r="AW9" s="376" t="s">
        <v>127</v>
      </c>
      <c r="AX9" s="376"/>
      <c r="AY9" s="376" t="s">
        <v>128</v>
      </c>
      <c r="AZ9" s="376"/>
      <c r="BA9" s="376" t="s">
        <v>128</v>
      </c>
      <c r="BB9" s="376"/>
      <c r="BC9" s="376" t="s">
        <v>126</v>
      </c>
      <c r="BD9" s="376"/>
      <c r="BE9" s="376" t="s">
        <v>129</v>
      </c>
      <c r="BF9" s="376"/>
      <c r="BG9" s="376" t="s">
        <v>126</v>
      </c>
      <c r="BH9" s="376"/>
      <c r="BI9" s="376" t="s">
        <v>130</v>
      </c>
      <c r="BJ9" s="376"/>
      <c r="BK9" s="376" t="s">
        <v>127</v>
      </c>
      <c r="BL9" s="376"/>
      <c r="BM9" s="376" t="s">
        <v>126</v>
      </c>
      <c r="BN9" s="376"/>
      <c r="BO9" s="376" t="s">
        <v>127</v>
      </c>
      <c r="BP9" s="376"/>
      <c r="BQ9" s="376" t="s">
        <v>129</v>
      </c>
      <c r="BR9" s="376"/>
      <c r="BS9" s="376" t="s">
        <v>130</v>
      </c>
      <c r="BT9" s="376"/>
      <c r="BU9" s="376" t="s">
        <v>131</v>
      </c>
      <c r="BV9" s="376"/>
      <c r="BW9" s="376" t="s">
        <v>131</v>
      </c>
      <c r="BX9" s="376"/>
      <c r="BY9" s="376" t="s">
        <v>132</v>
      </c>
      <c r="BZ9" s="376"/>
      <c r="CA9" s="376" t="s">
        <v>132</v>
      </c>
      <c r="CB9" s="376"/>
      <c r="CC9" s="376" t="s">
        <v>133</v>
      </c>
      <c r="CD9" s="376"/>
      <c r="CE9" s="376" t="s">
        <v>134</v>
      </c>
      <c r="CF9" s="376"/>
      <c r="CG9" s="376" t="s">
        <v>134</v>
      </c>
      <c r="CH9" s="376"/>
      <c r="CI9" s="376" t="s">
        <v>134</v>
      </c>
      <c r="CJ9" s="376"/>
      <c r="CK9" s="376" t="s">
        <v>131</v>
      </c>
      <c r="CL9" s="376"/>
      <c r="CM9" s="376" t="s">
        <v>132</v>
      </c>
      <c r="CN9" s="376"/>
      <c r="CO9" s="376" t="s">
        <v>131</v>
      </c>
      <c r="CP9" s="376"/>
      <c r="CQ9" s="376" t="s">
        <v>131</v>
      </c>
      <c r="CR9" s="376"/>
      <c r="CS9" s="376" t="s">
        <v>135</v>
      </c>
      <c r="CT9" s="376"/>
      <c r="CU9" s="376" t="s">
        <v>132</v>
      </c>
      <c r="CV9" s="376"/>
      <c r="CW9" s="376" t="s">
        <v>133</v>
      </c>
      <c r="CX9" s="376"/>
      <c r="CY9" s="376" t="s">
        <v>133</v>
      </c>
      <c r="CZ9" s="376"/>
      <c r="DA9" s="376" t="s">
        <v>132</v>
      </c>
      <c r="DB9" s="376"/>
      <c r="DC9" s="376" t="s">
        <v>135</v>
      </c>
      <c r="DD9" s="376"/>
      <c r="DE9" s="376" t="s">
        <v>131</v>
      </c>
      <c r="DF9" s="376"/>
      <c r="DG9" s="376" t="s">
        <v>135</v>
      </c>
      <c r="DH9" s="376"/>
      <c r="DI9" s="376" t="s">
        <v>135</v>
      </c>
      <c r="DJ9" s="376"/>
      <c r="DK9" s="54"/>
      <c r="DL9" s="54"/>
      <c r="DM9" s="49"/>
      <c r="DN9" s="50"/>
      <c r="DO9" s="50"/>
      <c r="DP9" s="50"/>
      <c r="DQ9" s="50"/>
    </row>
    <row r="10" spans="1:121" s="59" customFormat="1" ht="45" customHeight="1" x14ac:dyDescent="0.2">
      <c r="A10" s="397"/>
      <c r="B10" s="399"/>
      <c r="C10" s="399"/>
      <c r="D10" s="402"/>
      <c r="E10" s="405"/>
      <c r="F10" s="408"/>
      <c r="G10" s="408"/>
      <c r="H10" s="408"/>
      <c r="I10" s="386"/>
      <c r="J10" s="386"/>
      <c r="K10" s="386"/>
      <c r="L10" s="388"/>
      <c r="M10" s="55" t="s">
        <v>136</v>
      </c>
      <c r="N10" s="55" t="s">
        <v>137</v>
      </c>
      <c r="O10" s="55" t="s">
        <v>136</v>
      </c>
      <c r="P10" s="55" t="s">
        <v>137</v>
      </c>
      <c r="Q10" s="55" t="s">
        <v>136</v>
      </c>
      <c r="R10" s="55" t="s">
        <v>137</v>
      </c>
      <c r="S10" s="55" t="s">
        <v>136</v>
      </c>
      <c r="T10" s="55" t="s">
        <v>137</v>
      </c>
      <c r="U10" s="55" t="s">
        <v>136</v>
      </c>
      <c r="V10" s="55" t="s">
        <v>137</v>
      </c>
      <c r="W10" s="55" t="s">
        <v>136</v>
      </c>
      <c r="X10" s="55" t="s">
        <v>137</v>
      </c>
      <c r="Y10" s="55" t="s">
        <v>136</v>
      </c>
      <c r="Z10" s="55" t="s">
        <v>137</v>
      </c>
      <c r="AA10" s="55" t="s">
        <v>136</v>
      </c>
      <c r="AB10" s="55" t="s">
        <v>137</v>
      </c>
      <c r="AC10" s="55" t="s">
        <v>136</v>
      </c>
      <c r="AD10" s="55" t="s">
        <v>137</v>
      </c>
      <c r="AE10" s="55" t="s">
        <v>136</v>
      </c>
      <c r="AF10" s="55" t="s">
        <v>137</v>
      </c>
      <c r="AG10" s="55" t="s">
        <v>136</v>
      </c>
      <c r="AH10" s="55" t="s">
        <v>137</v>
      </c>
      <c r="AI10" s="56" t="s">
        <v>136</v>
      </c>
      <c r="AJ10" s="56" t="s">
        <v>137</v>
      </c>
      <c r="AK10" s="56" t="s">
        <v>136</v>
      </c>
      <c r="AL10" s="56" t="s">
        <v>137</v>
      </c>
      <c r="AM10" s="55" t="s">
        <v>136</v>
      </c>
      <c r="AN10" s="55" t="s">
        <v>137</v>
      </c>
      <c r="AO10" s="55" t="s">
        <v>136</v>
      </c>
      <c r="AP10" s="55" t="s">
        <v>137</v>
      </c>
      <c r="AQ10" s="55" t="s">
        <v>136</v>
      </c>
      <c r="AR10" s="55" t="s">
        <v>137</v>
      </c>
      <c r="AS10" s="55" t="s">
        <v>136</v>
      </c>
      <c r="AT10" s="55" t="s">
        <v>137</v>
      </c>
      <c r="AU10" s="55" t="s">
        <v>136</v>
      </c>
      <c r="AV10" s="55" t="s">
        <v>137</v>
      </c>
      <c r="AW10" s="55" t="s">
        <v>136</v>
      </c>
      <c r="AX10" s="55" t="s">
        <v>137</v>
      </c>
      <c r="AY10" s="55" t="s">
        <v>136</v>
      </c>
      <c r="AZ10" s="55" t="s">
        <v>137</v>
      </c>
      <c r="BA10" s="55" t="s">
        <v>136</v>
      </c>
      <c r="BB10" s="55" t="s">
        <v>137</v>
      </c>
      <c r="BC10" s="55" t="s">
        <v>136</v>
      </c>
      <c r="BD10" s="55" t="s">
        <v>137</v>
      </c>
      <c r="BE10" s="55" t="s">
        <v>136</v>
      </c>
      <c r="BF10" s="55" t="s">
        <v>137</v>
      </c>
      <c r="BG10" s="55" t="s">
        <v>136</v>
      </c>
      <c r="BH10" s="55" t="s">
        <v>137</v>
      </c>
      <c r="BI10" s="55" t="s">
        <v>136</v>
      </c>
      <c r="BJ10" s="55" t="s">
        <v>137</v>
      </c>
      <c r="BK10" s="55" t="s">
        <v>136</v>
      </c>
      <c r="BL10" s="55" t="s">
        <v>137</v>
      </c>
      <c r="BM10" s="55" t="s">
        <v>136</v>
      </c>
      <c r="BN10" s="55" t="s">
        <v>137</v>
      </c>
      <c r="BO10" s="55" t="s">
        <v>136</v>
      </c>
      <c r="BP10" s="55" t="s">
        <v>137</v>
      </c>
      <c r="BQ10" s="55" t="s">
        <v>136</v>
      </c>
      <c r="BR10" s="55" t="s">
        <v>137</v>
      </c>
      <c r="BS10" s="55" t="s">
        <v>136</v>
      </c>
      <c r="BT10" s="55" t="s">
        <v>137</v>
      </c>
      <c r="BU10" s="55" t="s">
        <v>136</v>
      </c>
      <c r="BV10" s="55" t="s">
        <v>137</v>
      </c>
      <c r="BW10" s="55" t="s">
        <v>136</v>
      </c>
      <c r="BX10" s="55" t="s">
        <v>137</v>
      </c>
      <c r="BY10" s="55" t="s">
        <v>136</v>
      </c>
      <c r="BZ10" s="55" t="s">
        <v>137</v>
      </c>
      <c r="CA10" s="55" t="s">
        <v>136</v>
      </c>
      <c r="CB10" s="55" t="s">
        <v>137</v>
      </c>
      <c r="CC10" s="55" t="s">
        <v>136</v>
      </c>
      <c r="CD10" s="55" t="s">
        <v>137</v>
      </c>
      <c r="CE10" s="55" t="s">
        <v>136</v>
      </c>
      <c r="CF10" s="55" t="s">
        <v>137</v>
      </c>
      <c r="CG10" s="55" t="s">
        <v>136</v>
      </c>
      <c r="CH10" s="55" t="s">
        <v>137</v>
      </c>
      <c r="CI10" s="55" t="s">
        <v>136</v>
      </c>
      <c r="CJ10" s="55" t="s">
        <v>137</v>
      </c>
      <c r="CK10" s="55" t="s">
        <v>136</v>
      </c>
      <c r="CL10" s="55" t="s">
        <v>137</v>
      </c>
      <c r="CM10" s="55" t="s">
        <v>136</v>
      </c>
      <c r="CN10" s="55" t="s">
        <v>137</v>
      </c>
      <c r="CO10" s="55" t="s">
        <v>136</v>
      </c>
      <c r="CP10" s="55" t="s">
        <v>137</v>
      </c>
      <c r="CQ10" s="55" t="s">
        <v>136</v>
      </c>
      <c r="CR10" s="55" t="s">
        <v>137</v>
      </c>
      <c r="CS10" s="55" t="s">
        <v>136</v>
      </c>
      <c r="CT10" s="55" t="s">
        <v>137</v>
      </c>
      <c r="CU10" s="55" t="s">
        <v>136</v>
      </c>
      <c r="CV10" s="55" t="s">
        <v>137</v>
      </c>
      <c r="CW10" s="55" t="s">
        <v>136</v>
      </c>
      <c r="CX10" s="55" t="s">
        <v>137</v>
      </c>
      <c r="CY10" s="55" t="s">
        <v>136</v>
      </c>
      <c r="CZ10" s="55" t="s">
        <v>137</v>
      </c>
      <c r="DA10" s="55" t="s">
        <v>136</v>
      </c>
      <c r="DB10" s="55" t="s">
        <v>137</v>
      </c>
      <c r="DC10" s="55" t="s">
        <v>136</v>
      </c>
      <c r="DD10" s="55" t="s">
        <v>137</v>
      </c>
      <c r="DE10" s="55" t="s">
        <v>136</v>
      </c>
      <c r="DF10" s="55" t="s">
        <v>137</v>
      </c>
      <c r="DG10" s="55" t="s">
        <v>136</v>
      </c>
      <c r="DH10" s="55" t="s">
        <v>137</v>
      </c>
      <c r="DI10" s="55" t="s">
        <v>136</v>
      </c>
      <c r="DJ10" s="55" t="s">
        <v>137</v>
      </c>
      <c r="DK10" s="55" t="s">
        <v>136</v>
      </c>
      <c r="DL10" s="55" t="s">
        <v>137</v>
      </c>
      <c r="DM10" s="57"/>
      <c r="DN10" s="58"/>
      <c r="DO10" s="58" t="s">
        <v>138</v>
      </c>
      <c r="DP10" s="58"/>
      <c r="DQ10" s="58" t="s">
        <v>139</v>
      </c>
    </row>
    <row r="11" spans="1:121" s="52" customFormat="1" ht="20.25" customHeight="1" x14ac:dyDescent="0.25">
      <c r="A11" s="50"/>
      <c r="B11" s="60"/>
      <c r="C11" s="60"/>
      <c r="D11" s="61" t="s">
        <v>140</v>
      </c>
      <c r="E11" s="62"/>
      <c r="F11" s="63"/>
      <c r="G11" s="63"/>
      <c r="H11" s="64"/>
      <c r="I11" s="65"/>
      <c r="J11" s="65"/>
      <c r="K11" s="65"/>
      <c r="L11" s="66"/>
      <c r="M11" s="67"/>
      <c r="N11" s="68">
        <v>1.1000000000000001</v>
      </c>
      <c r="O11" s="68"/>
      <c r="P11" s="68">
        <v>1.1000000000000001</v>
      </c>
      <c r="Q11" s="68"/>
      <c r="R11" s="68">
        <v>1.1000000000000001</v>
      </c>
      <c r="S11" s="68"/>
      <c r="T11" s="68">
        <v>1.2</v>
      </c>
      <c r="U11" s="68"/>
      <c r="V11" s="68">
        <v>1.1000000000000001</v>
      </c>
      <c r="W11" s="68"/>
      <c r="X11" s="68">
        <v>1.4</v>
      </c>
      <c r="Y11" s="68"/>
      <c r="Z11" s="68">
        <v>1.1000000000000001</v>
      </c>
      <c r="AA11" s="68"/>
      <c r="AB11" s="68">
        <v>1.4</v>
      </c>
      <c r="AC11" s="68"/>
      <c r="AD11" s="68">
        <v>1.1000000000000001</v>
      </c>
      <c r="AE11" s="70"/>
      <c r="AF11" s="68">
        <v>1.4</v>
      </c>
      <c r="AG11" s="68"/>
      <c r="AH11" s="68">
        <v>1.1000000000000001</v>
      </c>
      <c r="AI11" s="71"/>
      <c r="AJ11" s="71">
        <v>1.1000000000000001</v>
      </c>
      <c r="AK11" s="71"/>
      <c r="AL11" s="71">
        <v>1.1000000000000001</v>
      </c>
      <c r="AM11" s="68"/>
      <c r="AN11" s="68">
        <v>1.1000000000000001</v>
      </c>
      <c r="AO11" s="68"/>
      <c r="AP11" s="68">
        <v>1.1000000000000001</v>
      </c>
      <c r="AQ11" s="68"/>
      <c r="AR11" s="68">
        <v>1.1000000000000001</v>
      </c>
      <c r="AS11" s="68"/>
      <c r="AT11" s="68">
        <v>1</v>
      </c>
      <c r="AU11" s="68"/>
      <c r="AV11" s="68">
        <v>0.9</v>
      </c>
      <c r="AW11" s="68"/>
      <c r="AX11" s="68">
        <v>0.9</v>
      </c>
      <c r="AY11" s="68"/>
      <c r="AZ11" s="69">
        <v>1.1499999999999999</v>
      </c>
      <c r="BA11" s="68"/>
      <c r="BB11" s="69">
        <v>1.1499999999999999</v>
      </c>
      <c r="BC11" s="68"/>
      <c r="BD11" s="69">
        <v>1.1000000000000001</v>
      </c>
      <c r="BE11" s="68"/>
      <c r="BF11" s="69">
        <v>1.28</v>
      </c>
      <c r="BG11" s="68"/>
      <c r="BH11" s="68">
        <v>1</v>
      </c>
      <c r="BI11" s="68"/>
      <c r="BJ11" s="69">
        <v>1.1499999999999999</v>
      </c>
      <c r="BK11" s="68"/>
      <c r="BL11" s="68">
        <v>0.9</v>
      </c>
      <c r="BM11" s="68"/>
      <c r="BN11" s="68">
        <v>1</v>
      </c>
      <c r="BO11" s="68"/>
      <c r="BP11" s="68">
        <v>0.9</v>
      </c>
      <c r="BQ11" s="68"/>
      <c r="BR11" s="69">
        <v>1.28</v>
      </c>
      <c r="BS11" s="68"/>
      <c r="BT11" s="69">
        <v>1.1000000000000001</v>
      </c>
      <c r="BU11" s="68"/>
      <c r="BV11" s="69">
        <v>1.1100000000000001</v>
      </c>
      <c r="BW11" s="68"/>
      <c r="BX11" s="69">
        <v>1.1100000000000001</v>
      </c>
      <c r="BY11" s="68"/>
      <c r="BZ11" s="68">
        <v>1</v>
      </c>
      <c r="CA11" s="68"/>
      <c r="CB11" s="68">
        <v>1</v>
      </c>
      <c r="CC11" s="68"/>
      <c r="CD11" s="68">
        <v>0.9</v>
      </c>
      <c r="CE11" s="68"/>
      <c r="CF11" s="68">
        <v>0.7</v>
      </c>
      <c r="CG11" s="68"/>
      <c r="CH11" s="68">
        <v>0.7</v>
      </c>
      <c r="CI11" s="68"/>
      <c r="CJ11" s="68">
        <v>0.7</v>
      </c>
      <c r="CK11" s="68"/>
      <c r="CL11" s="69">
        <v>1.2</v>
      </c>
      <c r="CM11" s="68"/>
      <c r="CN11" s="69">
        <v>1</v>
      </c>
      <c r="CO11" s="68"/>
      <c r="CP11" s="69">
        <v>1.1100000000000001</v>
      </c>
      <c r="CQ11" s="68"/>
      <c r="CR11" s="69">
        <v>1.1100000000000001</v>
      </c>
      <c r="CS11" s="68"/>
      <c r="CT11" s="69">
        <v>1.2</v>
      </c>
      <c r="CU11" s="68"/>
      <c r="CV11" s="68">
        <v>1</v>
      </c>
      <c r="CW11" s="68"/>
      <c r="CX11" s="68">
        <v>0.9</v>
      </c>
      <c r="CY11" s="68"/>
      <c r="CZ11" s="68">
        <v>0.9</v>
      </c>
      <c r="DA11" s="68"/>
      <c r="DB11" s="68">
        <v>1</v>
      </c>
      <c r="DC11" s="68"/>
      <c r="DD11" s="69">
        <v>1</v>
      </c>
      <c r="DE11" s="68"/>
      <c r="DF11" s="69">
        <v>1.2</v>
      </c>
      <c r="DG11" s="68"/>
      <c r="DH11" s="69">
        <v>1.2</v>
      </c>
      <c r="DI11" s="68"/>
      <c r="DJ11" s="69">
        <v>1.1100000000000001</v>
      </c>
      <c r="DK11" s="72"/>
      <c r="DL11" s="73">
        <v>1</v>
      </c>
      <c r="DM11" s="49"/>
      <c r="DN11" s="50"/>
      <c r="DO11" s="50"/>
      <c r="DP11" s="50"/>
      <c r="DQ11" s="50"/>
    </row>
    <row r="12" spans="1:121" s="52" customFormat="1" ht="20.25" customHeight="1" x14ac:dyDescent="0.25">
      <c r="A12" s="50"/>
      <c r="B12" s="60"/>
      <c r="C12" s="60"/>
      <c r="D12" s="61" t="s">
        <v>141</v>
      </c>
      <c r="E12" s="62"/>
      <c r="F12" s="63"/>
      <c r="G12" s="63"/>
      <c r="H12" s="64"/>
      <c r="I12" s="65"/>
      <c r="J12" s="65"/>
      <c r="K12" s="65"/>
      <c r="L12" s="66"/>
      <c r="M12" s="74"/>
      <c r="N12" s="75"/>
      <c r="O12" s="75"/>
      <c r="P12" s="75"/>
      <c r="Q12" s="75"/>
      <c r="R12" s="75"/>
      <c r="S12" s="68"/>
      <c r="T12" s="68">
        <v>1.2310000000000001</v>
      </c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6"/>
      <c r="AF12" s="75"/>
      <c r="AG12" s="75"/>
      <c r="AH12" s="75"/>
      <c r="AI12" s="77"/>
      <c r="AJ12" s="77"/>
      <c r="AK12" s="77"/>
      <c r="AL12" s="77"/>
      <c r="AM12" s="75"/>
      <c r="AN12" s="75"/>
      <c r="AO12" s="75"/>
      <c r="AP12" s="75"/>
      <c r="AQ12" s="75"/>
      <c r="AR12" s="75"/>
      <c r="AS12" s="78"/>
      <c r="AT12" s="75"/>
      <c r="AU12" s="75"/>
      <c r="AV12" s="75"/>
      <c r="AW12" s="79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9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9"/>
      <c r="BU12" s="80"/>
      <c r="BV12" s="75"/>
      <c r="BW12" s="79"/>
      <c r="BX12" s="75"/>
      <c r="BY12" s="75"/>
      <c r="BZ12" s="75"/>
      <c r="CA12" s="75"/>
      <c r="CB12" s="75"/>
      <c r="CC12" s="81"/>
      <c r="CD12" s="75"/>
      <c r="CE12" s="79"/>
      <c r="CF12" s="75"/>
      <c r="CG12" s="79"/>
      <c r="CH12" s="75"/>
      <c r="CI12" s="79"/>
      <c r="CJ12" s="75"/>
      <c r="CK12" s="79"/>
      <c r="CL12" s="75"/>
      <c r="CM12" s="79"/>
      <c r="CN12" s="75"/>
      <c r="CO12" s="75"/>
      <c r="CP12" s="75"/>
      <c r="CQ12" s="75"/>
      <c r="CR12" s="75"/>
      <c r="CS12" s="75"/>
      <c r="CT12" s="75"/>
      <c r="CU12" s="81"/>
      <c r="CV12" s="75"/>
      <c r="CW12" s="79"/>
      <c r="CX12" s="75"/>
      <c r="CY12" s="79"/>
      <c r="CZ12" s="79"/>
      <c r="DA12" s="75"/>
      <c r="DB12" s="75"/>
      <c r="DC12" s="81"/>
      <c r="DD12" s="75"/>
      <c r="DE12" s="79"/>
      <c r="DF12" s="75"/>
      <c r="DG12" s="79"/>
      <c r="DH12" s="75"/>
      <c r="DI12" s="79"/>
      <c r="DJ12" s="75"/>
      <c r="DK12" s="82"/>
      <c r="DL12" s="83"/>
      <c r="DM12" s="84"/>
    </row>
    <row r="13" spans="1:121" x14ac:dyDescent="0.25">
      <c r="A13" s="85">
        <v>1</v>
      </c>
      <c r="B13" s="86"/>
      <c r="C13" s="87"/>
      <c r="D13" s="88" t="s">
        <v>142</v>
      </c>
      <c r="E13" s="89">
        <v>23150</v>
      </c>
      <c r="F13" s="90">
        <v>0.5</v>
      </c>
      <c r="G13" s="91">
        <v>1</v>
      </c>
      <c r="H13" s="92"/>
      <c r="I13" s="93"/>
      <c r="J13" s="93"/>
      <c r="K13" s="93"/>
      <c r="L13" s="94"/>
      <c r="M13" s="95">
        <f>M14</f>
        <v>0</v>
      </c>
      <c r="N13" s="95">
        <f t="shared" ref="N13:BY13" si="0">N14</f>
        <v>0</v>
      </c>
      <c r="O13" s="95">
        <f t="shared" si="0"/>
        <v>0</v>
      </c>
      <c r="P13" s="95">
        <f t="shared" si="0"/>
        <v>0</v>
      </c>
      <c r="Q13" s="95">
        <f t="shared" si="0"/>
        <v>0</v>
      </c>
      <c r="R13" s="95">
        <f t="shared" si="0"/>
        <v>0</v>
      </c>
      <c r="S13" s="95">
        <v>400</v>
      </c>
      <c r="T13" s="95">
        <f t="shared" si="0"/>
        <v>7945851.6666666679</v>
      </c>
      <c r="U13" s="95">
        <v>0</v>
      </c>
      <c r="V13" s="95">
        <f t="shared" si="0"/>
        <v>0</v>
      </c>
      <c r="W13" s="95">
        <f t="shared" si="0"/>
        <v>0</v>
      </c>
      <c r="X13" s="95">
        <f t="shared" si="0"/>
        <v>0</v>
      </c>
      <c r="Y13" s="95">
        <f t="shared" si="0"/>
        <v>0</v>
      </c>
      <c r="Z13" s="95">
        <f t="shared" si="0"/>
        <v>0</v>
      </c>
      <c r="AA13" s="95">
        <f t="shared" si="0"/>
        <v>0</v>
      </c>
      <c r="AB13" s="95">
        <f t="shared" si="0"/>
        <v>0</v>
      </c>
      <c r="AC13" s="95">
        <f t="shared" si="0"/>
        <v>0</v>
      </c>
      <c r="AD13" s="95">
        <f t="shared" si="0"/>
        <v>0</v>
      </c>
      <c r="AE13" s="95">
        <f>AE14</f>
        <v>0</v>
      </c>
      <c r="AF13" s="95">
        <f t="shared" si="0"/>
        <v>0</v>
      </c>
      <c r="AG13" s="95">
        <f t="shared" si="0"/>
        <v>0</v>
      </c>
      <c r="AH13" s="95">
        <f t="shared" si="0"/>
        <v>0</v>
      </c>
      <c r="AI13" s="96">
        <v>0</v>
      </c>
      <c r="AJ13" s="96">
        <f t="shared" si="0"/>
        <v>0</v>
      </c>
      <c r="AK13" s="96">
        <f t="shared" si="0"/>
        <v>0</v>
      </c>
      <c r="AL13" s="96">
        <f t="shared" si="0"/>
        <v>0</v>
      </c>
      <c r="AM13" s="95">
        <f t="shared" si="0"/>
        <v>125</v>
      </c>
      <c r="AN13" s="95">
        <f t="shared" si="0"/>
        <v>2673825</v>
      </c>
      <c r="AO13" s="95">
        <f t="shared" si="0"/>
        <v>0</v>
      </c>
      <c r="AP13" s="95">
        <f t="shared" si="0"/>
        <v>0</v>
      </c>
      <c r="AQ13" s="95">
        <f t="shared" si="0"/>
        <v>0</v>
      </c>
      <c r="AR13" s="95">
        <f t="shared" si="0"/>
        <v>0</v>
      </c>
      <c r="AS13" s="95">
        <f t="shared" si="0"/>
        <v>0</v>
      </c>
      <c r="AT13" s="95">
        <f t="shared" si="0"/>
        <v>0</v>
      </c>
      <c r="AU13" s="95">
        <v>0</v>
      </c>
      <c r="AV13" s="95">
        <f t="shared" si="0"/>
        <v>0</v>
      </c>
      <c r="AW13" s="95">
        <f>AW14</f>
        <v>0</v>
      </c>
      <c r="AX13" s="95">
        <f>AX14</f>
        <v>0</v>
      </c>
      <c r="AY13" s="95">
        <f>AY14</f>
        <v>0</v>
      </c>
      <c r="AZ13" s="95">
        <f t="shared" si="0"/>
        <v>0</v>
      </c>
      <c r="BA13" s="95">
        <f t="shared" si="0"/>
        <v>0</v>
      </c>
      <c r="BB13" s="95">
        <f t="shared" si="0"/>
        <v>0</v>
      </c>
      <c r="BC13" s="95">
        <f t="shared" si="0"/>
        <v>0</v>
      </c>
      <c r="BD13" s="95">
        <f t="shared" si="0"/>
        <v>0</v>
      </c>
      <c r="BE13" s="95">
        <f t="shared" si="0"/>
        <v>84</v>
      </c>
      <c r="BF13" s="95">
        <f t="shared" si="0"/>
        <v>1742361.6000000001</v>
      </c>
      <c r="BG13" s="95">
        <f t="shared" si="0"/>
        <v>0</v>
      </c>
      <c r="BH13" s="95">
        <f t="shared" si="0"/>
        <v>0</v>
      </c>
      <c r="BI13" s="95">
        <f t="shared" si="0"/>
        <v>0</v>
      </c>
      <c r="BJ13" s="95">
        <f t="shared" si="0"/>
        <v>0</v>
      </c>
      <c r="BK13" s="95">
        <f t="shared" si="0"/>
        <v>0</v>
      </c>
      <c r="BL13" s="95">
        <f t="shared" si="0"/>
        <v>0</v>
      </c>
      <c r="BM13" s="95">
        <f t="shared" si="0"/>
        <v>30</v>
      </c>
      <c r="BN13" s="95">
        <f t="shared" si="0"/>
        <v>583380</v>
      </c>
      <c r="BO13" s="95">
        <f t="shared" si="0"/>
        <v>0</v>
      </c>
      <c r="BP13" s="95">
        <f t="shared" si="0"/>
        <v>0</v>
      </c>
      <c r="BQ13" s="95">
        <f t="shared" si="0"/>
        <v>50</v>
      </c>
      <c r="BR13" s="95">
        <f t="shared" si="0"/>
        <v>1244544</v>
      </c>
      <c r="BS13" s="95">
        <f t="shared" si="0"/>
        <v>50</v>
      </c>
      <c r="BT13" s="97">
        <f t="shared" si="0"/>
        <v>1069530</v>
      </c>
      <c r="BU13" s="98">
        <f t="shared" si="0"/>
        <v>0</v>
      </c>
      <c r="BV13" s="95">
        <f t="shared" si="0"/>
        <v>0</v>
      </c>
      <c r="BW13" s="95">
        <f t="shared" si="0"/>
        <v>0</v>
      </c>
      <c r="BX13" s="95">
        <f t="shared" si="0"/>
        <v>0</v>
      </c>
      <c r="BY13" s="95">
        <f t="shared" si="0"/>
        <v>0</v>
      </c>
      <c r="BZ13" s="95">
        <f t="shared" ref="BZ13:DQ13" si="1">BZ14</f>
        <v>0</v>
      </c>
      <c r="CA13" s="95">
        <f>CA14</f>
        <v>80</v>
      </c>
      <c r="CB13" s="95">
        <f>CB14</f>
        <v>1555680</v>
      </c>
      <c r="CC13" s="99">
        <f t="shared" si="1"/>
        <v>0</v>
      </c>
      <c r="CD13" s="95">
        <f t="shared" si="1"/>
        <v>0</v>
      </c>
      <c r="CE13" s="95">
        <f t="shared" si="1"/>
        <v>0</v>
      </c>
      <c r="CF13" s="95">
        <f t="shared" si="1"/>
        <v>0</v>
      </c>
      <c r="CG13" s="95">
        <f t="shared" si="1"/>
        <v>0</v>
      </c>
      <c r="CH13" s="95">
        <f t="shared" si="1"/>
        <v>0</v>
      </c>
      <c r="CI13" s="95">
        <f t="shared" si="1"/>
        <v>0</v>
      </c>
      <c r="CJ13" s="95">
        <f t="shared" si="1"/>
        <v>0</v>
      </c>
      <c r="CK13" s="95">
        <f t="shared" si="1"/>
        <v>20</v>
      </c>
      <c r="CL13" s="95">
        <f t="shared" si="1"/>
        <v>388920</v>
      </c>
      <c r="CM13" s="95">
        <f t="shared" si="1"/>
        <v>0</v>
      </c>
      <c r="CN13" s="95">
        <f t="shared" si="1"/>
        <v>0</v>
      </c>
      <c r="CO13" s="95">
        <f t="shared" si="1"/>
        <v>0</v>
      </c>
      <c r="CP13" s="95">
        <f t="shared" si="1"/>
        <v>0</v>
      </c>
      <c r="CQ13" s="95">
        <f t="shared" si="1"/>
        <v>60</v>
      </c>
      <c r="CR13" s="95">
        <f t="shared" si="1"/>
        <v>1295103.6000000001</v>
      </c>
      <c r="CS13" s="95">
        <f t="shared" si="1"/>
        <v>25</v>
      </c>
      <c r="CT13" s="95">
        <f t="shared" si="1"/>
        <v>583380</v>
      </c>
      <c r="CU13" s="95">
        <f t="shared" si="1"/>
        <v>0</v>
      </c>
      <c r="CV13" s="95">
        <f t="shared" si="1"/>
        <v>0</v>
      </c>
      <c r="CW13" s="95">
        <f t="shared" si="1"/>
        <v>0</v>
      </c>
      <c r="CX13" s="95">
        <f t="shared" si="1"/>
        <v>0</v>
      </c>
      <c r="CY13" s="95">
        <f t="shared" si="1"/>
        <v>0</v>
      </c>
      <c r="CZ13" s="95">
        <f t="shared" si="1"/>
        <v>0</v>
      </c>
      <c r="DA13" s="95">
        <f t="shared" si="1"/>
        <v>0</v>
      </c>
      <c r="DB13" s="95">
        <f t="shared" si="1"/>
        <v>0</v>
      </c>
      <c r="DC13" s="95">
        <f t="shared" si="1"/>
        <v>0</v>
      </c>
      <c r="DD13" s="95">
        <f t="shared" si="1"/>
        <v>0</v>
      </c>
      <c r="DE13" s="95">
        <f t="shared" si="1"/>
        <v>25</v>
      </c>
      <c r="DF13" s="95">
        <f t="shared" si="1"/>
        <v>583380</v>
      </c>
      <c r="DG13" s="95">
        <f t="shared" si="1"/>
        <v>0</v>
      </c>
      <c r="DH13" s="95">
        <f t="shared" si="1"/>
        <v>0</v>
      </c>
      <c r="DI13" s="95">
        <f t="shared" si="1"/>
        <v>0</v>
      </c>
      <c r="DJ13" s="95">
        <f t="shared" si="1"/>
        <v>0</v>
      </c>
      <c r="DK13" s="95">
        <f t="shared" si="1"/>
        <v>949</v>
      </c>
      <c r="DL13" s="95">
        <f t="shared" si="1"/>
        <v>19665955.866666667</v>
      </c>
      <c r="DM13" s="95">
        <f t="shared" si="1"/>
        <v>0</v>
      </c>
      <c r="DN13" s="95">
        <f t="shared" si="1"/>
        <v>474.5</v>
      </c>
      <c r="DO13" s="95">
        <f t="shared" si="1"/>
        <v>474.5</v>
      </c>
      <c r="DQ13" s="95">
        <f t="shared" si="1"/>
        <v>949</v>
      </c>
    </row>
    <row r="14" spans="1:121" s="52" customFormat="1" ht="51.75" customHeight="1" x14ac:dyDescent="0.25">
      <c r="A14" s="50"/>
      <c r="B14" s="100">
        <v>1</v>
      </c>
      <c r="C14" s="101" t="s">
        <v>143</v>
      </c>
      <c r="D14" s="102" t="s">
        <v>144</v>
      </c>
      <c r="E14" s="89">
        <v>23150</v>
      </c>
      <c r="F14" s="103">
        <v>0.5</v>
      </c>
      <c r="G14" s="104">
        <v>1</v>
      </c>
      <c r="H14" s="105"/>
      <c r="I14" s="106">
        <v>1.4</v>
      </c>
      <c r="J14" s="106">
        <v>1.68</v>
      </c>
      <c r="K14" s="106">
        <v>2.23</v>
      </c>
      <c r="L14" s="107">
        <v>2.57</v>
      </c>
      <c r="M14" s="108"/>
      <c r="N14" s="109">
        <f>(M14*$E14*$F14*$G14*$I14*$N$11)</f>
        <v>0</v>
      </c>
      <c r="O14" s="108"/>
      <c r="P14" s="110">
        <f>(O14*$E14*$F14*$G14*$I14*$P$11)</f>
        <v>0</v>
      </c>
      <c r="Q14" s="111"/>
      <c r="R14" s="109">
        <f>(Q14*$E14*$F14*$G14*$I14*$R$11)</f>
        <v>0</v>
      </c>
      <c r="S14" s="110">
        <v>400</v>
      </c>
      <c r="T14" s="109">
        <f>(S14/12*2*$E14*$F14*$G14*$I14*$T$11)+(S14/12*10*$E14*$F14*$G14*$I14*$T$12)</f>
        <v>7945851.6666666679</v>
      </c>
      <c r="U14" s="111"/>
      <c r="V14" s="109">
        <f>(U14*$E14*$F14*$G14*$I14*$V$11)</f>
        <v>0</v>
      </c>
      <c r="W14" s="112"/>
      <c r="X14" s="109">
        <f>(W14*$E14*$F14*$G14*$I14*$X$11)</f>
        <v>0</v>
      </c>
      <c r="Y14" s="113"/>
      <c r="Z14" s="109">
        <f>(Y14*$E14*$F14*$G14*$I14*$Z$11)</f>
        <v>0</v>
      </c>
      <c r="AA14" s="112"/>
      <c r="AB14" s="109">
        <f>(AA14*$E14*$F14*$G14*$I14*$AB$11)</f>
        <v>0</v>
      </c>
      <c r="AC14" s="112"/>
      <c r="AD14" s="109">
        <f>(AC14*$E14*$F14*$G14*$I14*$AD$11)</f>
        <v>0</v>
      </c>
      <c r="AE14" s="112"/>
      <c r="AF14" s="109">
        <f>(AE14*$E14*$F14*$G14*$I14*$AF$11)</f>
        <v>0</v>
      </c>
      <c r="AG14" s="112"/>
      <c r="AH14" s="109">
        <f>(AG14*$E14*$F14*$G14*$I14*$AH$11)</f>
        <v>0</v>
      </c>
      <c r="AI14" s="114"/>
      <c r="AJ14" s="109">
        <f>(AI14*$E14*$F14*$G14*$I14*$AJ$11)</f>
        <v>0</v>
      </c>
      <c r="AK14" s="110"/>
      <c r="AL14" s="110">
        <f>(AK14*$E14*$F14*$G14*$I14*$AL$11)</f>
        <v>0</v>
      </c>
      <c r="AM14" s="110">
        <v>125</v>
      </c>
      <c r="AN14" s="109">
        <f>(AM14*$E14*$F14*$G14*$J14*$AN$11)</f>
        <v>2673825</v>
      </c>
      <c r="AO14" s="115"/>
      <c r="AP14" s="109">
        <f>(AO14*$E14*$F14*$G14*$J14*$AP$11)</f>
        <v>0</v>
      </c>
      <c r="AQ14" s="112"/>
      <c r="AR14" s="116">
        <f>(AQ14*$E14*$F14*$G14*$J14*$AR$11)</f>
        <v>0</v>
      </c>
      <c r="AS14" s="111"/>
      <c r="AT14" s="109">
        <f>(AS14*$E14*$F14*$G14*$I14*$AT$11)</f>
        <v>0</v>
      </c>
      <c r="AU14" s="112"/>
      <c r="AV14" s="110">
        <f>(AU14*$E14*$F14*$G14*$I14*$AV$11)</f>
        <v>0</v>
      </c>
      <c r="AW14" s="113"/>
      <c r="AX14" s="109">
        <f>(AW14*$E14*$F14*$G14*$I14*$AX$11)</f>
        <v>0</v>
      </c>
      <c r="AY14" s="112"/>
      <c r="AZ14" s="109">
        <f>(AY14*$E14*$F14*$G14*$I14*$AZ$11)</f>
        <v>0</v>
      </c>
      <c r="BA14" s="112"/>
      <c r="BB14" s="109">
        <f>(BA14*$E14*$F14*$G14*$I14*$BB$11)</f>
        <v>0</v>
      </c>
      <c r="BC14" s="112"/>
      <c r="BD14" s="109">
        <f>(BC14*$E14*$F14*$G14*$I14*$BD$11)</f>
        <v>0</v>
      </c>
      <c r="BE14" s="117">
        <v>84</v>
      </c>
      <c r="BF14" s="109">
        <f>(BE14*$E14*$F14*$G14*$I14*$BF$11)</f>
        <v>1742361.6000000001</v>
      </c>
      <c r="BG14" s="112"/>
      <c r="BH14" s="109">
        <f>(BG14*$E14*$F14*$G14*$J14*$BH$11)</f>
        <v>0</v>
      </c>
      <c r="BI14" s="112"/>
      <c r="BJ14" s="109">
        <f>(BI14*$E14*$F14*$G14*$J14*$BJ$11)</f>
        <v>0</v>
      </c>
      <c r="BK14" s="112"/>
      <c r="BL14" s="109">
        <f>(BK14*$E14*$F14*$G14*$J14*$BL$11)</f>
        <v>0</v>
      </c>
      <c r="BM14" s="110">
        <v>30</v>
      </c>
      <c r="BN14" s="109">
        <f>(BM14*$E14*$F14*$G14*$J14*$BN$11)</f>
        <v>583380</v>
      </c>
      <c r="BO14" s="112"/>
      <c r="BP14" s="109">
        <f>(BO14*$E14*$F14*$G14*$J14*$BP$11)</f>
        <v>0</v>
      </c>
      <c r="BQ14" s="110">
        <v>50</v>
      </c>
      <c r="BR14" s="109">
        <f>(BQ14*$E14*$F14*$G14*$J14*$BR$11)</f>
        <v>1244544</v>
      </c>
      <c r="BS14" s="117">
        <v>50</v>
      </c>
      <c r="BT14" s="116">
        <f>(BS14*$E14*$F14*$G14*$J14*$BT$11)</f>
        <v>1069530</v>
      </c>
      <c r="BU14" s="118"/>
      <c r="BV14" s="109">
        <f>(BU14*$E14*$F14*$G14*$I14*$BV$11)</f>
        <v>0</v>
      </c>
      <c r="BW14" s="112"/>
      <c r="BX14" s="109">
        <f>(BW14*$E14*$F14*$G14*$I14*$BX$11)</f>
        <v>0</v>
      </c>
      <c r="BY14" s="112"/>
      <c r="BZ14" s="109">
        <f>(BY14*$E14*$F14*$G14*$I14*$BZ$11)</f>
        <v>0</v>
      </c>
      <c r="CA14" s="119">
        <v>80</v>
      </c>
      <c r="CB14" s="109">
        <f>(CA14*$E14*$F14*$G14*$J14*$CB$11)</f>
        <v>1555680</v>
      </c>
      <c r="CC14" s="120"/>
      <c r="CD14" s="110">
        <f>(CC14*$E14*$F14*$G14*$I14*$CD$11)</f>
        <v>0</v>
      </c>
      <c r="CE14" s="112"/>
      <c r="CF14" s="109">
        <f>(CE14*$E14*$F14*$G14*$I14*$CF$11)</f>
        <v>0</v>
      </c>
      <c r="CG14" s="112"/>
      <c r="CH14" s="109">
        <f>(CG14*$E14*$F14*$G14*$I14*$CH$11)</f>
        <v>0</v>
      </c>
      <c r="CI14" s="112"/>
      <c r="CJ14" s="109">
        <f>(CI14*$E14*$F14*$G14*$I14*$CJ$11)</f>
        <v>0</v>
      </c>
      <c r="CK14" s="110">
        <v>20</v>
      </c>
      <c r="CL14" s="109">
        <f>(CK14*$E14*$F14*$G14*$I14*$CL$11)</f>
        <v>388920</v>
      </c>
      <c r="CM14" s="112"/>
      <c r="CN14" s="109">
        <f>(CM14*$E14*$F14*$G14*$I14*$CN$11)</f>
        <v>0</v>
      </c>
      <c r="CO14" s="112"/>
      <c r="CP14" s="109">
        <f>(CO14*$E14*$F14*$G14*$I14*$CP$11)</f>
        <v>0</v>
      </c>
      <c r="CQ14" s="110">
        <v>60</v>
      </c>
      <c r="CR14" s="109">
        <f>(CQ14*$E14*$F14*$G14*$J14*$CR$11)</f>
        <v>1295103.6000000001</v>
      </c>
      <c r="CS14" s="110">
        <v>25</v>
      </c>
      <c r="CT14" s="109">
        <f>(CS14*$E14*$F14*$G14*$J14*$CT$11)</f>
        <v>583380</v>
      </c>
      <c r="CU14" s="112"/>
      <c r="CV14" s="109">
        <f>(CU14*$E14*$F14*$G14*$J14*$CV$11)</f>
        <v>0</v>
      </c>
      <c r="CW14" s="112"/>
      <c r="CX14" s="109">
        <f>(CW14*$E14*$F14*$G14*$J14*$CX$11)</f>
        <v>0</v>
      </c>
      <c r="CY14" s="112"/>
      <c r="CZ14" s="116">
        <f>(CY14*$E14*$F14*$G14*$J14*$CZ$11)</f>
        <v>0</v>
      </c>
      <c r="DA14" s="113"/>
      <c r="DB14" s="109">
        <f>(DA14*$E14*$F14*$G14*$J14*$DB$11)</f>
        <v>0</v>
      </c>
      <c r="DC14" s="121"/>
      <c r="DD14" s="109">
        <f>(DC14*$E14*$F14*$G14*$J14*$DD$11)</f>
        <v>0</v>
      </c>
      <c r="DE14" s="110">
        <v>25</v>
      </c>
      <c r="DF14" s="109">
        <f>(DE14*$E14*$F14*$G14*$J14*$DF$11)</f>
        <v>583380</v>
      </c>
      <c r="DG14" s="112"/>
      <c r="DH14" s="109">
        <f>(DG14*$E14*$F14*$G14*$K14*$DH$11)</f>
        <v>0</v>
      </c>
      <c r="DI14" s="112"/>
      <c r="DJ14" s="122">
        <f>(DI14*$E14*$F14*$G14*$L14*$DJ$11)</f>
        <v>0</v>
      </c>
      <c r="DK14" s="123">
        <f>SUM(M14,O14,Q14,S14,U14,W14,Y14,AA14,AC14,AE14,AG14,AI14,AO14,AS14,AU14,BY14,AK14,AY14,BA14,BC14,CO14,BE14,BG14,AM14,BK14,AQ14,CQ14,BM14,CS14,BO14,BQ14,BS14,CA14,BU14,BW14,CC14,CE14,CG14,CI14,CK14,CM14,CU14,CW14,BI14,AW14,CY14,DA14,DC14,DE14,DG14,DI14)</f>
        <v>949</v>
      </c>
      <c r="DL14" s="122">
        <f>SUM(N14,P14,R14,T14,V14,X14,Z14,AB14,AD14,AF14,AH14,AJ14,AP14,AT14,AV14,BZ14,AL14,AZ14,BB14,BD14,CP14,BF14,BH14,AN14,BL14,AR14,CR14,BN14,CT14,BP14,BR14,BT14,CB14,BV14,BX14,CD14,CF14,CH14,CJ14,CL14,CN14,CV14,CX14,BJ14,AX14,CZ14,DB14,DD14,DF14,DH14,DJ14)</f>
        <v>19665955.866666667</v>
      </c>
      <c r="DN14" s="1">
        <f>DK14*F14</f>
        <v>474.5</v>
      </c>
      <c r="DO14" s="52">
        <f>DK14*F14</f>
        <v>474.5</v>
      </c>
      <c r="DQ14" s="52">
        <f>DK14*G14</f>
        <v>949</v>
      </c>
    </row>
    <row r="15" spans="1:121" s="127" customFormat="1" ht="16.5" customHeight="1" x14ac:dyDescent="0.25">
      <c r="A15" s="85">
        <v>2</v>
      </c>
      <c r="B15" s="86"/>
      <c r="C15" s="87"/>
      <c r="D15" s="88" t="s">
        <v>145</v>
      </c>
      <c r="E15" s="89">
        <v>23150</v>
      </c>
      <c r="F15" s="90">
        <v>0.8</v>
      </c>
      <c r="G15" s="124">
        <v>1</v>
      </c>
      <c r="H15" s="105"/>
      <c r="I15" s="125">
        <v>1.4</v>
      </c>
      <c r="J15" s="125">
        <v>1.68</v>
      </c>
      <c r="K15" s="125">
        <v>2.23</v>
      </c>
      <c r="L15" s="126">
        <v>2.57</v>
      </c>
      <c r="M15" s="95">
        <f>SUM(M16:M28)</f>
        <v>2016</v>
      </c>
      <c r="N15" s="95">
        <f t="shared" ref="N15:BY15" si="2">SUM(N16:N28)</f>
        <v>53418745.380000003</v>
      </c>
      <c r="O15" s="95">
        <f t="shared" si="2"/>
        <v>0</v>
      </c>
      <c r="P15" s="95">
        <f t="shared" si="2"/>
        <v>0</v>
      </c>
      <c r="Q15" s="95">
        <f t="shared" si="2"/>
        <v>0</v>
      </c>
      <c r="R15" s="95">
        <f t="shared" si="2"/>
        <v>0</v>
      </c>
      <c r="S15" s="95">
        <f t="shared" si="2"/>
        <v>7396</v>
      </c>
      <c r="T15" s="95">
        <f t="shared" si="2"/>
        <v>279637563.11983329</v>
      </c>
      <c r="U15" s="95">
        <f t="shared" si="2"/>
        <v>25</v>
      </c>
      <c r="V15" s="95">
        <f t="shared" si="2"/>
        <v>1042791.75</v>
      </c>
      <c r="W15" s="95">
        <f t="shared" si="2"/>
        <v>0</v>
      </c>
      <c r="X15" s="95">
        <f t="shared" si="2"/>
        <v>0</v>
      </c>
      <c r="Y15" s="95">
        <f t="shared" si="2"/>
        <v>0</v>
      </c>
      <c r="Z15" s="95">
        <f t="shared" si="2"/>
        <v>0</v>
      </c>
      <c r="AA15" s="95">
        <f t="shared" si="2"/>
        <v>0</v>
      </c>
      <c r="AB15" s="95">
        <f t="shared" si="2"/>
        <v>0</v>
      </c>
      <c r="AC15" s="95">
        <f t="shared" si="2"/>
        <v>80</v>
      </c>
      <c r="AD15" s="95">
        <f t="shared" si="2"/>
        <v>3677400.6500000004</v>
      </c>
      <c r="AE15" s="95">
        <f t="shared" si="2"/>
        <v>0</v>
      </c>
      <c r="AF15" s="95">
        <f t="shared" si="2"/>
        <v>0</v>
      </c>
      <c r="AG15" s="95">
        <f t="shared" si="2"/>
        <v>0</v>
      </c>
      <c r="AH15" s="95">
        <f t="shared" si="2"/>
        <v>0</v>
      </c>
      <c r="AI15" s="95">
        <f t="shared" si="2"/>
        <v>2396</v>
      </c>
      <c r="AJ15" s="95">
        <f t="shared" si="2"/>
        <v>60258746.239999987</v>
      </c>
      <c r="AK15" s="95">
        <f t="shared" si="2"/>
        <v>2000</v>
      </c>
      <c r="AL15" s="95">
        <f t="shared" si="2"/>
        <v>49238665.630000003</v>
      </c>
      <c r="AM15" s="95">
        <f t="shared" si="2"/>
        <v>3150</v>
      </c>
      <c r="AN15" s="95">
        <f t="shared" si="2"/>
        <v>129882439.76400001</v>
      </c>
      <c r="AO15" s="95">
        <f t="shared" si="2"/>
        <v>8</v>
      </c>
      <c r="AP15" s="95">
        <f t="shared" si="2"/>
        <v>532625.93999999994</v>
      </c>
      <c r="AQ15" s="95">
        <f t="shared" si="2"/>
        <v>139</v>
      </c>
      <c r="AR15" s="95">
        <f t="shared" si="2"/>
        <v>4490314.7520000003</v>
      </c>
      <c r="AS15" s="95">
        <f t="shared" si="2"/>
        <v>0</v>
      </c>
      <c r="AT15" s="95">
        <f t="shared" si="2"/>
        <v>0</v>
      </c>
      <c r="AU15" s="95">
        <f t="shared" si="2"/>
        <v>20</v>
      </c>
      <c r="AV15" s="95">
        <f t="shared" si="2"/>
        <v>765686.25</v>
      </c>
      <c r="AW15" s="95">
        <f>SUM(AW16:AW28)</f>
        <v>0</v>
      </c>
      <c r="AX15" s="95">
        <f>SUM(AX16:AX28)</f>
        <v>0</v>
      </c>
      <c r="AY15" s="95">
        <f>SUM(AY16:AY28)</f>
        <v>3245</v>
      </c>
      <c r="AZ15" s="95">
        <f t="shared" si="2"/>
        <v>116922186.35999998</v>
      </c>
      <c r="BA15" s="95">
        <f t="shared" si="2"/>
        <v>1620</v>
      </c>
      <c r="BB15" s="95">
        <f t="shared" si="2"/>
        <v>59257957.849999994</v>
      </c>
      <c r="BC15" s="95">
        <f t="shared" si="2"/>
        <v>2100</v>
      </c>
      <c r="BD15" s="95">
        <f t="shared" si="2"/>
        <v>72496308.5</v>
      </c>
      <c r="BE15" s="95">
        <f t="shared" si="2"/>
        <v>612</v>
      </c>
      <c r="BF15" s="95">
        <f t="shared" si="2"/>
        <v>20644081.023999996</v>
      </c>
      <c r="BG15" s="95">
        <f t="shared" si="2"/>
        <v>0</v>
      </c>
      <c r="BH15" s="95">
        <f t="shared" si="2"/>
        <v>0</v>
      </c>
      <c r="BI15" s="95">
        <f t="shared" si="2"/>
        <v>0</v>
      </c>
      <c r="BJ15" s="95">
        <f t="shared" si="2"/>
        <v>0</v>
      </c>
      <c r="BK15" s="95">
        <f t="shared" si="2"/>
        <v>8440</v>
      </c>
      <c r="BL15" s="95">
        <f t="shared" si="2"/>
        <v>225916821.89999998</v>
      </c>
      <c r="BM15" s="95">
        <f t="shared" si="2"/>
        <v>1170</v>
      </c>
      <c r="BN15" s="95">
        <f t="shared" si="2"/>
        <v>39345869.639999993</v>
      </c>
      <c r="BO15" s="95">
        <f t="shared" si="2"/>
        <v>100</v>
      </c>
      <c r="BP15" s="95">
        <f t="shared" si="2"/>
        <v>2613659.0759999994</v>
      </c>
      <c r="BQ15" s="95">
        <f t="shared" si="2"/>
        <v>1130</v>
      </c>
      <c r="BR15" s="95">
        <f t="shared" si="2"/>
        <v>38497728.460800007</v>
      </c>
      <c r="BS15" s="95">
        <f t="shared" si="2"/>
        <v>1030</v>
      </c>
      <c r="BT15" s="97">
        <f t="shared" si="2"/>
        <v>29594750.724000007</v>
      </c>
      <c r="BU15" s="98">
        <f t="shared" si="2"/>
        <v>0</v>
      </c>
      <c r="BV15" s="95">
        <f t="shared" si="2"/>
        <v>0</v>
      </c>
      <c r="BW15" s="95">
        <f t="shared" si="2"/>
        <v>0</v>
      </c>
      <c r="BX15" s="95">
        <f t="shared" si="2"/>
        <v>0</v>
      </c>
      <c r="BY15" s="95">
        <f t="shared" si="2"/>
        <v>275</v>
      </c>
      <c r="BZ15" s="95">
        <f t="shared" ref="BZ15:DQ15" si="3">SUM(BZ16:BZ28)</f>
        <v>8721531</v>
      </c>
      <c r="CA15" s="95">
        <f>SUM(CA16:CA28)</f>
        <v>870</v>
      </c>
      <c r="CB15" s="95">
        <f>SUM(CB16:CB28)</f>
        <v>23544050.039999992</v>
      </c>
      <c r="CC15" s="99">
        <f t="shared" si="3"/>
        <v>0</v>
      </c>
      <c r="CD15" s="95">
        <f t="shared" si="3"/>
        <v>0</v>
      </c>
      <c r="CE15" s="95">
        <f t="shared" si="3"/>
        <v>0</v>
      </c>
      <c r="CF15" s="95">
        <f t="shared" si="3"/>
        <v>0</v>
      </c>
      <c r="CG15" s="95">
        <f t="shared" si="3"/>
        <v>480</v>
      </c>
      <c r="CH15" s="95">
        <f t="shared" si="3"/>
        <v>9029425.9999999981</v>
      </c>
      <c r="CI15" s="95">
        <f t="shared" si="3"/>
        <v>205</v>
      </c>
      <c r="CJ15" s="95">
        <f t="shared" si="3"/>
        <v>2714045.8099999996</v>
      </c>
      <c r="CK15" s="95">
        <f t="shared" si="3"/>
        <v>0</v>
      </c>
      <c r="CL15" s="95">
        <f t="shared" si="3"/>
        <v>0</v>
      </c>
      <c r="CM15" s="95">
        <f t="shared" si="3"/>
        <v>1065</v>
      </c>
      <c r="CN15" s="95">
        <f t="shared" si="3"/>
        <v>23434698.699999999</v>
      </c>
      <c r="CO15" s="95">
        <f t="shared" si="3"/>
        <v>440</v>
      </c>
      <c r="CP15" s="95">
        <f t="shared" si="3"/>
        <v>11483971.422</v>
      </c>
      <c r="CQ15" s="95">
        <f t="shared" si="3"/>
        <v>1820</v>
      </c>
      <c r="CR15" s="95">
        <f t="shared" si="3"/>
        <v>56020569.620400004</v>
      </c>
      <c r="CS15" s="95">
        <f t="shared" si="3"/>
        <v>710</v>
      </c>
      <c r="CT15" s="95">
        <f t="shared" si="3"/>
        <v>26915286.384</v>
      </c>
      <c r="CU15" s="95">
        <f t="shared" si="3"/>
        <v>0</v>
      </c>
      <c r="CV15" s="95">
        <f t="shared" si="3"/>
        <v>0</v>
      </c>
      <c r="CW15" s="95">
        <f t="shared" si="3"/>
        <v>0</v>
      </c>
      <c r="CX15" s="95">
        <f t="shared" si="3"/>
        <v>0</v>
      </c>
      <c r="CY15" s="95">
        <f t="shared" si="3"/>
        <v>0</v>
      </c>
      <c r="CZ15" s="95">
        <f t="shared" si="3"/>
        <v>0</v>
      </c>
      <c r="DA15" s="95">
        <f t="shared" si="3"/>
        <v>50</v>
      </c>
      <c r="DB15" s="95">
        <f t="shared" si="3"/>
        <v>1333995.6000000001</v>
      </c>
      <c r="DC15" s="95">
        <f t="shared" si="3"/>
        <v>40</v>
      </c>
      <c r="DD15" s="95">
        <f t="shared" si="3"/>
        <v>1096365.48</v>
      </c>
      <c r="DE15" s="95">
        <f t="shared" si="3"/>
        <v>470</v>
      </c>
      <c r="DF15" s="95">
        <f t="shared" si="3"/>
        <v>15257487.168</v>
      </c>
      <c r="DG15" s="95">
        <f t="shared" si="3"/>
        <v>90</v>
      </c>
      <c r="DH15" s="95">
        <f t="shared" si="3"/>
        <v>4202027.8020000001</v>
      </c>
      <c r="DI15" s="95">
        <f t="shared" si="3"/>
        <v>286</v>
      </c>
      <c r="DJ15" s="95">
        <f t="shared" si="3"/>
        <v>13187528.598450001</v>
      </c>
      <c r="DK15" s="95">
        <f t="shared" si="3"/>
        <v>43478</v>
      </c>
      <c r="DL15" s="95">
        <f t="shared" si="3"/>
        <v>1385175326.6354835</v>
      </c>
      <c r="DM15" s="95">
        <f t="shared" si="3"/>
        <v>0</v>
      </c>
      <c r="DN15" s="95">
        <f t="shared" si="3"/>
        <v>36149.819999999992</v>
      </c>
      <c r="DO15" s="95">
        <f t="shared" si="3"/>
        <v>36149.819999999992</v>
      </c>
      <c r="DQ15" s="95">
        <f t="shared" si="3"/>
        <v>43478</v>
      </c>
    </row>
    <row r="16" spans="1:121" ht="36" customHeight="1" x14ac:dyDescent="0.25">
      <c r="A16" s="128"/>
      <c r="B16" s="129">
        <v>2</v>
      </c>
      <c r="C16" s="101" t="s">
        <v>146</v>
      </c>
      <c r="D16" s="102" t="s">
        <v>147</v>
      </c>
      <c r="E16" s="89">
        <v>23150</v>
      </c>
      <c r="F16" s="130">
        <v>0.93</v>
      </c>
      <c r="G16" s="104">
        <v>1</v>
      </c>
      <c r="H16" s="105"/>
      <c r="I16" s="106">
        <v>1.4</v>
      </c>
      <c r="J16" s="106">
        <v>1.68</v>
      </c>
      <c r="K16" s="106">
        <v>2.23</v>
      </c>
      <c r="L16" s="107">
        <v>2.57</v>
      </c>
      <c r="M16" s="110">
        <f>450-50</f>
        <v>400</v>
      </c>
      <c r="N16" s="109">
        <f>(M16*$E16*$F16*$G16*$I16*$N$11)</f>
        <v>13262172.000000002</v>
      </c>
      <c r="O16" s="110"/>
      <c r="P16" s="110">
        <f t="shared" ref="P16:P28" si="4">(O16*$E16*$F16*$G16*$I16*$P$11)</f>
        <v>0</v>
      </c>
      <c r="Q16" s="110"/>
      <c r="R16" s="109">
        <f t="shared" ref="R16:R28" si="5">(Q16*$E16*$F16*$G16*$I16*$R$11)</f>
        <v>0</v>
      </c>
      <c r="S16" s="110">
        <v>2237</v>
      </c>
      <c r="T16" s="109">
        <f>(S16/12*2*$E16*$F16*$G16*$I16*$T$11)+(S16/12*10*$E16*$F16*$G16*$I16*$T$12)</f>
        <v>82653146.329250008</v>
      </c>
      <c r="U16" s="110"/>
      <c r="V16" s="109">
        <f t="shared" ref="V16:V28" si="6">(U16*$E16*$F16*$G16*$I16*$V$11)</f>
        <v>0</v>
      </c>
      <c r="W16" s="110"/>
      <c r="X16" s="109">
        <f t="shared" ref="X16:X28" si="7">(W16*$E16*$F16*$G16*$I16*$X$11)</f>
        <v>0</v>
      </c>
      <c r="Y16" s="110"/>
      <c r="Z16" s="109">
        <f t="shared" ref="Z16:Z28" si="8">(Y16*$E16*$F16*$G16*$I16*$Z$11)</f>
        <v>0</v>
      </c>
      <c r="AA16" s="110"/>
      <c r="AB16" s="109">
        <f t="shared" ref="AB16:AB28" si="9">(AA16*$E16*$F16*$G16*$I16*$AB$11)</f>
        <v>0</v>
      </c>
      <c r="AC16" s="110"/>
      <c r="AD16" s="109">
        <f t="shared" ref="AD16:AD28" si="10">(AC16*$E16*$F16*$G16*$I16*$AD$11)</f>
        <v>0</v>
      </c>
      <c r="AE16" s="110"/>
      <c r="AF16" s="109">
        <f t="shared" ref="AF16:AF28" si="11">(AE16*$E16*$F16*$G16*$I16*$AF$11)</f>
        <v>0</v>
      </c>
      <c r="AG16" s="112"/>
      <c r="AH16" s="109">
        <f t="shared" ref="AH16:AH28" si="12">(AG16*$E16*$F16*$G16*$I16*$AH$11)</f>
        <v>0</v>
      </c>
      <c r="AI16" s="110">
        <v>421</v>
      </c>
      <c r="AJ16" s="109">
        <f t="shared" ref="AJ16:AJ28" si="13">(AI16*$E16*$F16*$G16*$I16*$AJ$11)</f>
        <v>13958436.029999999</v>
      </c>
      <c r="AK16" s="110">
        <v>470</v>
      </c>
      <c r="AL16" s="110">
        <f t="shared" ref="AL16:AL28" si="14">(AK16*$E16*$F16*$G16*$I16*$AL$11)</f>
        <v>15583052.100000001</v>
      </c>
      <c r="AM16" s="110">
        <v>1393</v>
      </c>
      <c r="AN16" s="109">
        <f t="shared" ref="AN16:AN28" si="15">(AM16*$E16*$F16*$G16*$J16*$AN$11)</f>
        <v>55422616.788000003</v>
      </c>
      <c r="AO16" s="131">
        <v>0</v>
      </c>
      <c r="AP16" s="109">
        <f t="shared" ref="AP16:AP28" si="16">(AO16*$E16*$F16*$G16*$J16*$AP$11)</f>
        <v>0</v>
      </c>
      <c r="AQ16" s="110"/>
      <c r="AR16" s="116">
        <f t="shared" ref="AR16:AR28" si="17">(AQ16*$E16*$F16*$G16*$J16*$AR$11)</f>
        <v>0</v>
      </c>
      <c r="AS16" s="110"/>
      <c r="AT16" s="109">
        <f t="shared" ref="AT16:AT28" si="18">(AS16*$E16*$F16*$G16*$I16*$AT$11)</f>
        <v>0</v>
      </c>
      <c r="AU16" s="110"/>
      <c r="AV16" s="110">
        <f t="shared" ref="AV16:AV28" si="19">(AU16*$E16*$F16*$G16*$I16*$AV$11)</f>
        <v>0</v>
      </c>
      <c r="AW16" s="110"/>
      <c r="AX16" s="109">
        <f t="shared" ref="AX16:AX28" si="20">(AW16*$E16*$F16*$G16*$I16*$AX$11)</f>
        <v>0</v>
      </c>
      <c r="AY16" s="110">
        <v>1385</v>
      </c>
      <c r="AZ16" s="109">
        <f t="shared" ref="AZ16:AZ28" si="21">(AY16*$E16*$F16*$G16*$I16*$AZ$11)</f>
        <v>48007555.574999996</v>
      </c>
      <c r="BA16" s="132">
        <v>200</v>
      </c>
      <c r="BB16" s="109">
        <f t="shared" ref="BB16:BB28" si="22">(BA16*$E16*$F16*$G16*$I16*$BB$11)</f>
        <v>6932498.9999999991</v>
      </c>
      <c r="BC16" s="110">
        <v>670</v>
      </c>
      <c r="BD16" s="109">
        <f t="shared" ref="BD16:BD28" si="23">(BC16*$E16*$F16*$G16*$I16*$BD$11)</f>
        <v>22214138.100000001</v>
      </c>
      <c r="BE16" s="110">
        <v>143</v>
      </c>
      <c r="BF16" s="109">
        <f t="shared" ref="BF16:BF28" si="24">(BE16*$E16*$F16*$G16*$I16*$BF$11)</f>
        <v>5517063.5519999992</v>
      </c>
      <c r="BG16" s="110"/>
      <c r="BH16" s="109">
        <f t="shared" ref="BH16:BH28" si="25">(BG16*$E16*$F16*$G16*$J16*$BH$11)</f>
        <v>0</v>
      </c>
      <c r="BI16" s="110"/>
      <c r="BJ16" s="109">
        <f t="shared" ref="BJ16:BJ28" si="26">(BI16*$E16*$F16*$G16*$J16*$BJ$11)</f>
        <v>0</v>
      </c>
      <c r="BK16" s="132">
        <v>2865</v>
      </c>
      <c r="BL16" s="109">
        <f t="shared" ref="BL16:BL28" si="27">(BK16*$E16*$F16*$G16*$J16*$BL$11)</f>
        <v>93263210.459999993</v>
      </c>
      <c r="BM16" s="110">
        <v>455</v>
      </c>
      <c r="BN16" s="109">
        <f t="shared" ref="BN16:BN28" si="28">(BM16*$E16*$F16*$G16*$J16*$BN$11)</f>
        <v>16457149.799999999</v>
      </c>
      <c r="BO16" s="110">
        <v>30</v>
      </c>
      <c r="BP16" s="109">
        <f t="shared" ref="BP16:BP28" si="29">(BO16*$E16*$F16*$G16*$J16*$BP$11)</f>
        <v>976578.12000000011</v>
      </c>
      <c r="BQ16" s="110">
        <v>216</v>
      </c>
      <c r="BR16" s="109">
        <f t="shared" ref="BR16:BR28" si="30">(BQ16*$E16*$F16*$G16*$J16*$BR$11)</f>
        <v>10000159.948799999</v>
      </c>
      <c r="BS16" s="110">
        <v>219</v>
      </c>
      <c r="BT16" s="116">
        <f t="shared" ref="BT16:BT28" si="31">(BS16*$E16*$F16*$G16*$J16*$BT$11)</f>
        <v>8713247.0040000007</v>
      </c>
      <c r="BU16" s="133"/>
      <c r="BV16" s="109">
        <f t="shared" ref="BV16:BV28" si="32">(BU16*$E16*$F16*$G16*$I16*$BV$11)</f>
        <v>0</v>
      </c>
      <c r="BW16" s="110"/>
      <c r="BX16" s="109">
        <f t="shared" ref="BX16:BX28" si="33">(BW16*$E16*$F16*$G16*$I16*$BX$11)</f>
        <v>0</v>
      </c>
      <c r="BY16" s="110"/>
      <c r="BZ16" s="109">
        <f t="shared" ref="BZ16:BZ28" si="34">(BY16*$E16*$F16*$G16*$I16*$BZ$11)</f>
        <v>0</v>
      </c>
      <c r="CA16" s="119">
        <v>300</v>
      </c>
      <c r="CB16" s="109">
        <f t="shared" ref="CB16:CB28" si="35">(CA16*$E16*$F16*$G16*$J16*$CB$11)</f>
        <v>10850868</v>
      </c>
      <c r="CC16" s="134"/>
      <c r="CD16" s="110">
        <f t="shared" ref="CD16:CD28" si="36">(CC16*$E16*$F16*$G16*$I16*$CD$11)</f>
        <v>0</v>
      </c>
      <c r="CE16" s="110"/>
      <c r="CF16" s="109">
        <f t="shared" ref="CF16:CF28" si="37">(CE16*$E16*$F16*$G16*$I16*$CF$11)</f>
        <v>0</v>
      </c>
      <c r="CG16" s="110">
        <v>260</v>
      </c>
      <c r="CH16" s="109">
        <f t="shared" ref="CH16:CH28" si="38">(CG16*$E16*$F16*$G16*$I16*$CH$11)</f>
        <v>5485716.5999999987</v>
      </c>
      <c r="CI16" s="110">
        <v>67</v>
      </c>
      <c r="CJ16" s="109">
        <f t="shared" ref="CJ16:CJ28" si="39">(CI16*$E16*$F16*$G16*$I16*$CJ$11)</f>
        <v>1413626.9699999997</v>
      </c>
      <c r="CK16" s="110"/>
      <c r="CL16" s="109">
        <f t="shared" ref="CL16:CL28" si="40">(CK16*$E16*$F16*$G16*$I16*$CL$11)</f>
        <v>0</v>
      </c>
      <c r="CM16" s="110">
        <v>293</v>
      </c>
      <c r="CN16" s="109">
        <f t="shared" ref="CN16:CN28" si="41">(CM16*$E16*$F16*$G16*$I16*$CN$11)</f>
        <v>8831400.8999999985</v>
      </c>
      <c r="CO16" s="110">
        <v>138</v>
      </c>
      <c r="CP16" s="109">
        <f t="shared" ref="CP16:CP28" si="42">(CO16*$E16*$F16*$G16*$I16*$CP$11)</f>
        <v>4617044.3340000007</v>
      </c>
      <c r="CQ16" s="110">
        <v>535</v>
      </c>
      <c r="CR16" s="109">
        <f t="shared" ref="CR16:CR28" si="43">(CQ16*$E16*$F16*$G16*$J16*$CR$11)</f>
        <v>21479293.206</v>
      </c>
      <c r="CS16" s="110">
        <v>285</v>
      </c>
      <c r="CT16" s="109">
        <f t="shared" ref="CT16:CT28" si="44">(CS16*$E16*$F16*$G16*$J16*$CT$11)</f>
        <v>12369989.52</v>
      </c>
      <c r="CU16" s="110"/>
      <c r="CV16" s="109">
        <f t="shared" ref="CV16:CV28" si="45">(CU16*$E16*$F16*$G16*$J16*$CV$11)</f>
        <v>0</v>
      </c>
      <c r="CW16" s="132">
        <v>0</v>
      </c>
      <c r="CX16" s="109">
        <f t="shared" ref="CX16:CX28" si="46">(CW16*$E16*$F16*$G16*$J16*$CX$11)</f>
        <v>0</v>
      </c>
      <c r="CY16" s="110"/>
      <c r="CZ16" s="116">
        <f t="shared" ref="CZ16:CZ28" si="47">(CY16*$E16*$F16*$G16*$J16*$CZ$11)</f>
        <v>0</v>
      </c>
      <c r="DA16" s="110">
        <v>15</v>
      </c>
      <c r="DB16" s="109">
        <f t="shared" ref="DB16:DB28" si="48">(DA16*$E16*$F16*$G16*$J16*$DB$11)</f>
        <v>542543.4</v>
      </c>
      <c r="DC16" s="134">
        <v>15</v>
      </c>
      <c r="DD16" s="109">
        <f t="shared" ref="DD16:DD28" si="49">(DC16*$E16*$F16*$G16*$J16*$DD$11)</f>
        <v>542543.4</v>
      </c>
      <c r="DE16" s="110">
        <v>151</v>
      </c>
      <c r="DF16" s="109">
        <f t="shared" ref="DF16:DF28" si="50">(DE16*$E16*$F16*$G16*$J16*$DF$11)</f>
        <v>6553924.2719999989</v>
      </c>
      <c r="DG16" s="110">
        <v>30</v>
      </c>
      <c r="DH16" s="109">
        <f t="shared" ref="DH16:DH28" si="51">(DG16*$E16*$F16*$G16*$K16*$DH$11)</f>
        <v>1728388.26</v>
      </c>
      <c r="DI16" s="110">
        <v>80</v>
      </c>
      <c r="DJ16" s="122">
        <f t="shared" ref="DJ16:DJ28" si="52">(DI16*$E16*$F16*$G16*$L16*$DJ$11)</f>
        <v>4913376.3720000004</v>
      </c>
      <c r="DK16" s="123">
        <f t="shared" ref="DK16:DL28" si="53">SUM(M16,O16,Q16,S16,U16,W16,Y16,AA16,AC16,AE16,AG16,AI16,AO16,AS16,AU16,BY16,AK16,AY16,BA16,BC16,CO16,BE16,BG16,AM16,BK16,AQ16,CQ16,BM16,CS16,BO16,BQ16,BS16,CA16,BU16,BW16,CC16,CE16,CG16,CI16,CK16,CM16,CU16,CW16,BI16,AW16,CY16,DA16,DC16,DE16,DG16,DI16)</f>
        <v>13273</v>
      </c>
      <c r="DL16" s="122">
        <f t="shared" si="53"/>
        <v>472289740.04104996</v>
      </c>
      <c r="DM16" s="1"/>
      <c r="DN16" s="1">
        <f t="shared" ref="DN16:DN28" si="54">DK16*F16</f>
        <v>12343.890000000001</v>
      </c>
      <c r="DO16" s="52">
        <f t="shared" ref="DO16:DO28" si="55">DK16*F16</f>
        <v>12343.890000000001</v>
      </c>
      <c r="DQ16" s="52">
        <f t="shared" ref="DQ16:DQ28" si="56">DK16*G16</f>
        <v>13273</v>
      </c>
    </row>
    <row r="17" spans="1:121" ht="38.25" customHeight="1" x14ac:dyDescent="0.25">
      <c r="A17" s="128"/>
      <c r="B17" s="129">
        <v>3</v>
      </c>
      <c r="C17" s="101" t="s">
        <v>148</v>
      </c>
      <c r="D17" s="102" t="s">
        <v>149</v>
      </c>
      <c r="E17" s="89">
        <v>23150</v>
      </c>
      <c r="F17" s="135">
        <v>0.28000000000000003</v>
      </c>
      <c r="G17" s="104">
        <v>1</v>
      </c>
      <c r="H17" s="105"/>
      <c r="I17" s="106">
        <v>1.4</v>
      </c>
      <c r="J17" s="106">
        <v>1.68</v>
      </c>
      <c r="K17" s="106">
        <v>2.23</v>
      </c>
      <c r="L17" s="107">
        <v>2.57</v>
      </c>
      <c r="M17" s="110">
        <v>527</v>
      </c>
      <c r="N17" s="109">
        <f t="shared" ref="N17:N28" si="57">(M17*$E17*$F17*$G17*$I17*$N$11)</f>
        <v>5260661.5600000015</v>
      </c>
      <c r="O17" s="110"/>
      <c r="P17" s="110">
        <f t="shared" si="4"/>
        <v>0</v>
      </c>
      <c r="Q17" s="110"/>
      <c r="R17" s="109">
        <f t="shared" si="5"/>
        <v>0</v>
      </c>
      <c r="S17" s="110">
        <v>355</v>
      </c>
      <c r="T17" s="109">
        <f t="shared" ref="T17:T31" si="58">(S17/12*2*$E17*$F17*$G17*$I17*$T$11)+(S17/12*10*$E17*$F17*$G17*$I17*$T$12)</f>
        <v>3949088.2783333343</v>
      </c>
      <c r="U17" s="110">
        <v>0</v>
      </c>
      <c r="V17" s="109">
        <f t="shared" si="6"/>
        <v>0</v>
      </c>
      <c r="W17" s="110">
        <v>0</v>
      </c>
      <c r="X17" s="109">
        <f t="shared" si="7"/>
        <v>0</v>
      </c>
      <c r="Y17" s="110"/>
      <c r="Z17" s="109">
        <f t="shared" si="8"/>
        <v>0</v>
      </c>
      <c r="AA17" s="110">
        <v>0</v>
      </c>
      <c r="AB17" s="109">
        <f t="shared" si="9"/>
        <v>0</v>
      </c>
      <c r="AC17" s="110"/>
      <c r="AD17" s="109">
        <f t="shared" si="10"/>
        <v>0</v>
      </c>
      <c r="AE17" s="110">
        <v>0</v>
      </c>
      <c r="AF17" s="109">
        <f t="shared" si="11"/>
        <v>0</v>
      </c>
      <c r="AG17" s="112"/>
      <c r="AH17" s="109">
        <f t="shared" si="12"/>
        <v>0</v>
      </c>
      <c r="AI17" s="110">
        <v>310</v>
      </c>
      <c r="AJ17" s="109">
        <f t="shared" si="13"/>
        <v>3094506.8000000003</v>
      </c>
      <c r="AK17" s="110">
        <f>516+103</f>
        <v>619</v>
      </c>
      <c r="AL17" s="110">
        <f t="shared" si="14"/>
        <v>6179031.3200000003</v>
      </c>
      <c r="AM17" s="110"/>
      <c r="AN17" s="109">
        <f t="shared" si="15"/>
        <v>0</v>
      </c>
      <c r="AO17" s="132">
        <v>0</v>
      </c>
      <c r="AP17" s="109">
        <f t="shared" si="16"/>
        <v>0</v>
      </c>
      <c r="AQ17" s="110"/>
      <c r="AR17" s="116">
        <f t="shared" si="17"/>
        <v>0</v>
      </c>
      <c r="AS17" s="110"/>
      <c r="AT17" s="109">
        <f t="shared" si="18"/>
        <v>0</v>
      </c>
      <c r="AU17" s="110"/>
      <c r="AV17" s="110">
        <f t="shared" si="19"/>
        <v>0</v>
      </c>
      <c r="AW17" s="110"/>
      <c r="AX17" s="109">
        <f t="shared" si="20"/>
        <v>0</v>
      </c>
      <c r="AY17" s="110"/>
      <c r="AZ17" s="109">
        <f t="shared" si="21"/>
        <v>0</v>
      </c>
      <c r="BA17" s="132"/>
      <c r="BB17" s="109">
        <f t="shared" si="22"/>
        <v>0</v>
      </c>
      <c r="BC17" s="110"/>
      <c r="BD17" s="109">
        <f t="shared" si="23"/>
        <v>0</v>
      </c>
      <c r="BE17" s="110">
        <v>56</v>
      </c>
      <c r="BF17" s="109">
        <f t="shared" si="24"/>
        <v>650481.66400000011</v>
      </c>
      <c r="BG17" s="110"/>
      <c r="BH17" s="109">
        <f t="shared" si="25"/>
        <v>0</v>
      </c>
      <c r="BI17" s="110">
        <v>0</v>
      </c>
      <c r="BJ17" s="109">
        <f t="shared" si="26"/>
        <v>0</v>
      </c>
      <c r="BK17" s="132">
        <v>1540</v>
      </c>
      <c r="BL17" s="109">
        <f t="shared" si="27"/>
        <v>15093207.360000003</v>
      </c>
      <c r="BM17" s="136">
        <v>63</v>
      </c>
      <c r="BN17" s="109">
        <f t="shared" si="28"/>
        <v>686054.88000000012</v>
      </c>
      <c r="BO17" s="110">
        <v>7</v>
      </c>
      <c r="BP17" s="109">
        <f t="shared" si="29"/>
        <v>68605.488000000012</v>
      </c>
      <c r="BQ17" s="110">
        <v>337</v>
      </c>
      <c r="BR17" s="109">
        <f t="shared" si="30"/>
        <v>4697406.8735999996</v>
      </c>
      <c r="BS17" s="110">
        <v>162</v>
      </c>
      <c r="BT17" s="116">
        <f t="shared" si="31"/>
        <v>1940555.2320000001</v>
      </c>
      <c r="BU17" s="133">
        <v>0</v>
      </c>
      <c r="BV17" s="109">
        <f t="shared" si="32"/>
        <v>0</v>
      </c>
      <c r="BW17" s="110">
        <v>0</v>
      </c>
      <c r="BX17" s="109">
        <f t="shared" si="33"/>
        <v>0</v>
      </c>
      <c r="BY17" s="110">
        <v>0</v>
      </c>
      <c r="BZ17" s="109">
        <f t="shared" si="34"/>
        <v>0</v>
      </c>
      <c r="CA17" s="110">
        <v>200</v>
      </c>
      <c r="CB17" s="109">
        <f t="shared" si="35"/>
        <v>2177952.0000000005</v>
      </c>
      <c r="CC17" s="134"/>
      <c r="CD17" s="110">
        <f t="shared" si="36"/>
        <v>0</v>
      </c>
      <c r="CE17" s="110"/>
      <c r="CF17" s="109">
        <f t="shared" si="37"/>
        <v>0</v>
      </c>
      <c r="CG17" s="110"/>
      <c r="CH17" s="109">
        <f t="shared" si="38"/>
        <v>0</v>
      </c>
      <c r="CI17" s="110">
        <v>65</v>
      </c>
      <c r="CJ17" s="109">
        <f t="shared" si="39"/>
        <v>412903.39999999997</v>
      </c>
      <c r="CK17" s="110"/>
      <c r="CL17" s="109">
        <f t="shared" si="40"/>
        <v>0</v>
      </c>
      <c r="CM17" s="110">
        <v>236</v>
      </c>
      <c r="CN17" s="109">
        <f t="shared" si="41"/>
        <v>2141652.8000000003</v>
      </c>
      <c r="CO17" s="110">
        <v>100</v>
      </c>
      <c r="CP17" s="109">
        <f t="shared" si="42"/>
        <v>1007302.8000000002</v>
      </c>
      <c r="CQ17" s="110">
        <v>540</v>
      </c>
      <c r="CR17" s="109">
        <f t="shared" si="43"/>
        <v>6527322.1440000013</v>
      </c>
      <c r="CS17" s="110">
        <v>70</v>
      </c>
      <c r="CT17" s="109">
        <f t="shared" si="44"/>
        <v>914739.84000000008</v>
      </c>
      <c r="CU17" s="110">
        <v>0</v>
      </c>
      <c r="CV17" s="109">
        <f t="shared" si="45"/>
        <v>0</v>
      </c>
      <c r="CW17" s="132">
        <v>0</v>
      </c>
      <c r="CX17" s="109">
        <f t="shared" si="46"/>
        <v>0</v>
      </c>
      <c r="CY17" s="110">
        <v>0</v>
      </c>
      <c r="CZ17" s="116">
        <f t="shared" si="47"/>
        <v>0</v>
      </c>
      <c r="DA17" s="110"/>
      <c r="DB17" s="109">
        <f t="shared" si="48"/>
        <v>0</v>
      </c>
      <c r="DC17" s="134">
        <v>7</v>
      </c>
      <c r="DD17" s="109">
        <f t="shared" si="49"/>
        <v>76228.320000000007</v>
      </c>
      <c r="DE17" s="110">
        <v>102</v>
      </c>
      <c r="DF17" s="109">
        <f t="shared" si="50"/>
        <v>1332906.6240000003</v>
      </c>
      <c r="DG17" s="110">
        <v>9</v>
      </c>
      <c r="DH17" s="109">
        <f t="shared" si="51"/>
        <v>156112.48800000001</v>
      </c>
      <c r="DI17" s="110">
        <v>63</v>
      </c>
      <c r="DJ17" s="122">
        <f t="shared" si="52"/>
        <v>1164945.6882000002</v>
      </c>
      <c r="DK17" s="123">
        <f t="shared" si="53"/>
        <v>5368</v>
      </c>
      <c r="DL17" s="122">
        <f t="shared" si="53"/>
        <v>57531665.560133338</v>
      </c>
      <c r="DM17" s="1"/>
      <c r="DN17" s="1">
        <f t="shared" si="54"/>
        <v>1503.0400000000002</v>
      </c>
      <c r="DO17" s="52">
        <f t="shared" si="55"/>
        <v>1503.0400000000002</v>
      </c>
      <c r="DQ17" s="52">
        <f t="shared" si="56"/>
        <v>5368</v>
      </c>
    </row>
    <row r="18" spans="1:121" s="8" customFormat="1" ht="32.25" customHeight="1" x14ac:dyDescent="0.25">
      <c r="A18" s="128"/>
      <c r="B18" s="129">
        <v>4</v>
      </c>
      <c r="C18" s="101" t="s">
        <v>150</v>
      </c>
      <c r="D18" s="102" t="s">
        <v>151</v>
      </c>
      <c r="E18" s="89">
        <v>23150</v>
      </c>
      <c r="F18" s="130">
        <v>0.98</v>
      </c>
      <c r="G18" s="104">
        <v>1</v>
      </c>
      <c r="H18" s="105"/>
      <c r="I18" s="106">
        <v>1.4</v>
      </c>
      <c r="J18" s="106">
        <v>1.68</v>
      </c>
      <c r="K18" s="106">
        <v>2.23</v>
      </c>
      <c r="L18" s="107">
        <v>2.57</v>
      </c>
      <c r="M18" s="110">
        <v>0</v>
      </c>
      <c r="N18" s="109">
        <f t="shared" si="57"/>
        <v>0</v>
      </c>
      <c r="O18" s="110"/>
      <c r="P18" s="110">
        <f t="shared" si="4"/>
        <v>0</v>
      </c>
      <c r="Q18" s="110"/>
      <c r="R18" s="109">
        <f t="shared" si="5"/>
        <v>0</v>
      </c>
      <c r="S18" s="110">
        <v>2000</v>
      </c>
      <c r="T18" s="109">
        <f t="shared" si="58"/>
        <v>77869346.333333328</v>
      </c>
      <c r="U18" s="110">
        <v>0</v>
      </c>
      <c r="V18" s="109">
        <f t="shared" si="6"/>
        <v>0</v>
      </c>
      <c r="W18" s="110">
        <v>0</v>
      </c>
      <c r="X18" s="109">
        <f t="shared" si="7"/>
        <v>0</v>
      </c>
      <c r="Y18" s="110"/>
      <c r="Z18" s="109">
        <f t="shared" si="8"/>
        <v>0</v>
      </c>
      <c r="AA18" s="110">
        <v>0</v>
      </c>
      <c r="AB18" s="109">
        <f t="shared" si="9"/>
        <v>0</v>
      </c>
      <c r="AC18" s="110"/>
      <c r="AD18" s="109">
        <f t="shared" si="10"/>
        <v>0</v>
      </c>
      <c r="AE18" s="110">
        <v>0</v>
      </c>
      <c r="AF18" s="109">
        <f t="shared" si="11"/>
        <v>0</v>
      </c>
      <c r="AG18" s="112"/>
      <c r="AH18" s="109">
        <f t="shared" si="12"/>
        <v>0</v>
      </c>
      <c r="AI18" s="110">
        <v>0</v>
      </c>
      <c r="AJ18" s="109">
        <f t="shared" si="13"/>
        <v>0</v>
      </c>
      <c r="AK18" s="110"/>
      <c r="AL18" s="110">
        <f t="shared" si="14"/>
        <v>0</v>
      </c>
      <c r="AM18" s="110">
        <v>1100</v>
      </c>
      <c r="AN18" s="109">
        <f t="shared" si="15"/>
        <v>46118133.600000001</v>
      </c>
      <c r="AO18" s="132">
        <v>0</v>
      </c>
      <c r="AP18" s="109">
        <f t="shared" si="16"/>
        <v>0</v>
      </c>
      <c r="AQ18" s="110"/>
      <c r="AR18" s="116">
        <f t="shared" si="17"/>
        <v>0</v>
      </c>
      <c r="AS18" s="110"/>
      <c r="AT18" s="109">
        <f t="shared" si="18"/>
        <v>0</v>
      </c>
      <c r="AU18" s="110">
        <v>0</v>
      </c>
      <c r="AV18" s="110">
        <f t="shared" si="19"/>
        <v>0</v>
      </c>
      <c r="AW18" s="110"/>
      <c r="AX18" s="109">
        <f t="shared" si="20"/>
        <v>0</v>
      </c>
      <c r="AY18" s="110">
        <f>1187-200</f>
        <v>987</v>
      </c>
      <c r="AZ18" s="109">
        <f t="shared" si="21"/>
        <v>36051231.089999996</v>
      </c>
      <c r="BA18" s="132">
        <v>1010</v>
      </c>
      <c r="BB18" s="109">
        <f t="shared" si="22"/>
        <v>36891330.699999996</v>
      </c>
      <c r="BC18" s="110">
        <v>1130</v>
      </c>
      <c r="BD18" s="109">
        <f t="shared" si="23"/>
        <v>39479917.400000006</v>
      </c>
      <c r="BE18" s="110">
        <v>125</v>
      </c>
      <c r="BF18" s="109">
        <f t="shared" si="24"/>
        <v>5081887.9999999991</v>
      </c>
      <c r="BG18" s="110"/>
      <c r="BH18" s="109">
        <f t="shared" si="25"/>
        <v>0</v>
      </c>
      <c r="BI18" s="110">
        <v>0</v>
      </c>
      <c r="BJ18" s="109">
        <f t="shared" si="26"/>
        <v>0</v>
      </c>
      <c r="BK18" s="132">
        <v>888</v>
      </c>
      <c r="BL18" s="109">
        <f t="shared" si="27"/>
        <v>30460836.671999998</v>
      </c>
      <c r="BM18" s="110">
        <v>250</v>
      </c>
      <c r="BN18" s="109">
        <f t="shared" si="28"/>
        <v>9528540</v>
      </c>
      <c r="BO18" s="110">
        <v>4</v>
      </c>
      <c r="BP18" s="109">
        <f t="shared" si="29"/>
        <v>137210.976</v>
      </c>
      <c r="BQ18" s="110">
        <v>209</v>
      </c>
      <c r="BR18" s="109">
        <f t="shared" si="30"/>
        <v>10196300.0832</v>
      </c>
      <c r="BS18" s="110">
        <v>120</v>
      </c>
      <c r="BT18" s="116">
        <f t="shared" si="31"/>
        <v>5031069.120000001</v>
      </c>
      <c r="BU18" s="133">
        <v>0</v>
      </c>
      <c r="BV18" s="109">
        <f t="shared" si="32"/>
        <v>0</v>
      </c>
      <c r="BW18" s="110">
        <v>0</v>
      </c>
      <c r="BX18" s="109">
        <f t="shared" si="33"/>
        <v>0</v>
      </c>
      <c r="BY18" s="110">
        <v>0</v>
      </c>
      <c r="BZ18" s="109">
        <f t="shared" si="34"/>
        <v>0</v>
      </c>
      <c r="CA18" s="110">
        <v>120</v>
      </c>
      <c r="CB18" s="109">
        <f t="shared" si="35"/>
        <v>4573699.2</v>
      </c>
      <c r="CC18" s="134"/>
      <c r="CD18" s="110">
        <f t="shared" si="36"/>
        <v>0</v>
      </c>
      <c r="CE18" s="110">
        <v>0</v>
      </c>
      <c r="CF18" s="109">
        <f t="shared" si="37"/>
        <v>0</v>
      </c>
      <c r="CG18" s="110"/>
      <c r="CH18" s="109">
        <f t="shared" si="38"/>
        <v>0</v>
      </c>
      <c r="CI18" s="110"/>
      <c r="CJ18" s="109">
        <f t="shared" si="39"/>
        <v>0</v>
      </c>
      <c r="CK18" s="110"/>
      <c r="CL18" s="109">
        <f t="shared" si="40"/>
        <v>0</v>
      </c>
      <c r="CM18" s="110">
        <v>221</v>
      </c>
      <c r="CN18" s="109">
        <f t="shared" si="41"/>
        <v>7019357.7999999998</v>
      </c>
      <c r="CO18" s="110">
        <v>90</v>
      </c>
      <c r="CP18" s="109">
        <f t="shared" si="42"/>
        <v>3173003.8200000003</v>
      </c>
      <c r="CQ18" s="110">
        <v>263</v>
      </c>
      <c r="CR18" s="109">
        <f t="shared" si="43"/>
        <v>11126666.728800001</v>
      </c>
      <c r="CS18" s="110">
        <v>160</v>
      </c>
      <c r="CT18" s="109">
        <f t="shared" si="44"/>
        <v>7317918.7199999997</v>
      </c>
      <c r="CU18" s="110">
        <v>0</v>
      </c>
      <c r="CV18" s="109">
        <f t="shared" si="45"/>
        <v>0</v>
      </c>
      <c r="CW18" s="132">
        <v>0</v>
      </c>
      <c r="CX18" s="109">
        <f t="shared" si="46"/>
        <v>0</v>
      </c>
      <c r="CY18" s="110">
        <v>0</v>
      </c>
      <c r="CZ18" s="116">
        <f t="shared" si="47"/>
        <v>0</v>
      </c>
      <c r="DA18" s="110"/>
      <c r="DB18" s="109">
        <f t="shared" si="48"/>
        <v>0</v>
      </c>
      <c r="DC18" s="134">
        <v>2</v>
      </c>
      <c r="DD18" s="109">
        <f t="shared" si="49"/>
        <v>76228.319999999992</v>
      </c>
      <c r="DE18" s="110">
        <v>55</v>
      </c>
      <c r="DF18" s="109">
        <f t="shared" si="50"/>
        <v>2515534.5599999996</v>
      </c>
      <c r="DG18" s="110">
        <v>10</v>
      </c>
      <c r="DH18" s="109">
        <f t="shared" si="51"/>
        <v>607104.12</v>
      </c>
      <c r="DI18" s="110">
        <v>38</v>
      </c>
      <c r="DJ18" s="122">
        <f t="shared" si="52"/>
        <v>2459329.7862</v>
      </c>
      <c r="DK18" s="123">
        <f t="shared" si="53"/>
        <v>8782</v>
      </c>
      <c r="DL18" s="122">
        <f t="shared" si="53"/>
        <v>335714647.02953333</v>
      </c>
      <c r="DN18" s="1">
        <f t="shared" si="54"/>
        <v>8606.36</v>
      </c>
      <c r="DO18" s="52">
        <f t="shared" si="55"/>
        <v>8606.36</v>
      </c>
      <c r="DQ18" s="52">
        <f t="shared" si="56"/>
        <v>8782</v>
      </c>
    </row>
    <row r="19" spans="1:121" ht="15.75" customHeight="1" x14ac:dyDescent="0.25">
      <c r="A19" s="128"/>
      <c r="B19" s="129">
        <v>5</v>
      </c>
      <c r="C19" s="101" t="s">
        <v>152</v>
      </c>
      <c r="D19" s="102" t="s">
        <v>153</v>
      </c>
      <c r="E19" s="89">
        <v>23150</v>
      </c>
      <c r="F19" s="106">
        <v>1.01</v>
      </c>
      <c r="G19" s="104">
        <v>1</v>
      </c>
      <c r="H19" s="105"/>
      <c r="I19" s="106">
        <v>1.4</v>
      </c>
      <c r="J19" s="106">
        <v>1.68</v>
      </c>
      <c r="K19" s="106">
        <v>2.23</v>
      </c>
      <c r="L19" s="107">
        <v>2.57</v>
      </c>
      <c r="M19" s="110">
        <v>0</v>
      </c>
      <c r="N19" s="109">
        <f t="shared" si="57"/>
        <v>0</v>
      </c>
      <c r="O19" s="110"/>
      <c r="P19" s="110">
        <f t="shared" si="4"/>
        <v>0</v>
      </c>
      <c r="Q19" s="110"/>
      <c r="R19" s="109">
        <f t="shared" si="5"/>
        <v>0</v>
      </c>
      <c r="S19" s="110">
        <v>1485</v>
      </c>
      <c r="T19" s="109">
        <f t="shared" si="58"/>
        <v>59587928.111249998</v>
      </c>
      <c r="U19" s="110">
        <v>0</v>
      </c>
      <c r="V19" s="109">
        <f t="shared" si="6"/>
        <v>0</v>
      </c>
      <c r="W19" s="110">
        <v>0</v>
      </c>
      <c r="X19" s="109">
        <f t="shared" si="7"/>
        <v>0</v>
      </c>
      <c r="Y19" s="110"/>
      <c r="Z19" s="109">
        <f t="shared" si="8"/>
        <v>0</v>
      </c>
      <c r="AA19" s="110">
        <v>0</v>
      </c>
      <c r="AB19" s="109">
        <f t="shared" si="9"/>
        <v>0</v>
      </c>
      <c r="AC19" s="110"/>
      <c r="AD19" s="109">
        <f t="shared" si="10"/>
        <v>0</v>
      </c>
      <c r="AE19" s="110">
        <v>0</v>
      </c>
      <c r="AF19" s="109">
        <f t="shared" si="11"/>
        <v>0</v>
      </c>
      <c r="AG19" s="112"/>
      <c r="AH19" s="109">
        <f t="shared" si="12"/>
        <v>0</v>
      </c>
      <c r="AI19" s="110">
        <v>0</v>
      </c>
      <c r="AJ19" s="109">
        <f t="shared" si="13"/>
        <v>0</v>
      </c>
      <c r="AK19" s="110"/>
      <c r="AL19" s="110">
        <f t="shared" si="14"/>
        <v>0</v>
      </c>
      <c r="AM19" s="110">
        <v>645</v>
      </c>
      <c r="AN19" s="109">
        <f t="shared" si="15"/>
        <v>27869812.740000002</v>
      </c>
      <c r="AO19" s="132">
        <v>0</v>
      </c>
      <c r="AP19" s="109">
        <f t="shared" si="16"/>
        <v>0</v>
      </c>
      <c r="AQ19" s="110"/>
      <c r="AR19" s="116">
        <f t="shared" si="17"/>
        <v>0</v>
      </c>
      <c r="AS19" s="110"/>
      <c r="AT19" s="109">
        <f t="shared" si="18"/>
        <v>0</v>
      </c>
      <c r="AU19" s="110">
        <v>0</v>
      </c>
      <c r="AV19" s="110">
        <f t="shared" si="19"/>
        <v>0</v>
      </c>
      <c r="AW19" s="110"/>
      <c r="AX19" s="109">
        <f t="shared" si="20"/>
        <v>0</v>
      </c>
      <c r="AY19" s="110">
        <v>873</v>
      </c>
      <c r="AZ19" s="109">
        <f t="shared" si="21"/>
        <v>32863399.694999993</v>
      </c>
      <c r="BA19" s="132">
        <v>410</v>
      </c>
      <c r="BB19" s="109">
        <f t="shared" si="22"/>
        <v>15434128.149999999</v>
      </c>
      <c r="BC19" s="110">
        <v>300</v>
      </c>
      <c r="BD19" s="109">
        <f t="shared" si="23"/>
        <v>10802253</v>
      </c>
      <c r="BE19" s="110">
        <v>50</v>
      </c>
      <c r="BF19" s="109">
        <f t="shared" si="24"/>
        <v>2094982.4000000001</v>
      </c>
      <c r="BG19" s="110"/>
      <c r="BH19" s="109">
        <f t="shared" si="25"/>
        <v>0</v>
      </c>
      <c r="BI19" s="110">
        <v>0</v>
      </c>
      <c r="BJ19" s="109">
        <f t="shared" si="26"/>
        <v>0</v>
      </c>
      <c r="BK19" s="132">
        <v>433</v>
      </c>
      <c r="BL19" s="109">
        <f t="shared" si="27"/>
        <v>15307774.524</v>
      </c>
      <c r="BM19" s="110">
        <v>70</v>
      </c>
      <c r="BN19" s="109">
        <f t="shared" si="28"/>
        <v>2749664.4</v>
      </c>
      <c r="BO19" s="110"/>
      <c r="BP19" s="109">
        <f t="shared" si="29"/>
        <v>0</v>
      </c>
      <c r="BQ19" s="110">
        <v>101</v>
      </c>
      <c r="BR19" s="109">
        <f t="shared" si="30"/>
        <v>5078237.3376000002</v>
      </c>
      <c r="BS19" s="110">
        <v>80</v>
      </c>
      <c r="BT19" s="116">
        <f t="shared" si="31"/>
        <v>3456720.9600000004</v>
      </c>
      <c r="BU19" s="133">
        <v>0</v>
      </c>
      <c r="BV19" s="109">
        <f t="shared" si="32"/>
        <v>0</v>
      </c>
      <c r="BW19" s="110">
        <v>0</v>
      </c>
      <c r="BX19" s="109">
        <f t="shared" si="33"/>
        <v>0</v>
      </c>
      <c r="BY19" s="110">
        <v>0</v>
      </c>
      <c r="BZ19" s="109">
        <f t="shared" si="34"/>
        <v>0</v>
      </c>
      <c r="CA19" s="110">
        <v>10</v>
      </c>
      <c r="CB19" s="109">
        <f t="shared" si="35"/>
        <v>392809.2</v>
      </c>
      <c r="CC19" s="134"/>
      <c r="CD19" s="110">
        <f t="shared" si="36"/>
        <v>0</v>
      </c>
      <c r="CE19" s="110">
        <v>0</v>
      </c>
      <c r="CF19" s="109">
        <f t="shared" si="37"/>
        <v>0</v>
      </c>
      <c r="CG19" s="110"/>
      <c r="CH19" s="109">
        <f t="shared" si="38"/>
        <v>0</v>
      </c>
      <c r="CI19" s="110"/>
      <c r="CJ19" s="109">
        <f t="shared" si="39"/>
        <v>0</v>
      </c>
      <c r="CK19" s="110"/>
      <c r="CL19" s="109">
        <f t="shared" si="40"/>
        <v>0</v>
      </c>
      <c r="CM19" s="110">
        <v>24</v>
      </c>
      <c r="CN19" s="109">
        <f t="shared" si="41"/>
        <v>785618.39999999991</v>
      </c>
      <c r="CO19" s="110">
        <v>30</v>
      </c>
      <c r="CP19" s="109">
        <f t="shared" si="42"/>
        <v>1090045.53</v>
      </c>
      <c r="CQ19" s="110">
        <v>132</v>
      </c>
      <c r="CR19" s="109">
        <f t="shared" si="43"/>
        <v>5755440.3984000003</v>
      </c>
      <c r="CS19" s="110">
        <v>10</v>
      </c>
      <c r="CT19" s="109">
        <f t="shared" si="44"/>
        <v>471371.04</v>
      </c>
      <c r="CU19" s="110">
        <v>0</v>
      </c>
      <c r="CV19" s="109">
        <f t="shared" si="45"/>
        <v>0</v>
      </c>
      <c r="CW19" s="132">
        <v>0</v>
      </c>
      <c r="CX19" s="109">
        <f t="shared" si="46"/>
        <v>0</v>
      </c>
      <c r="CY19" s="110">
        <v>0</v>
      </c>
      <c r="CZ19" s="116">
        <f t="shared" si="47"/>
        <v>0</v>
      </c>
      <c r="DA19" s="110"/>
      <c r="DB19" s="109">
        <f t="shared" si="48"/>
        <v>0</v>
      </c>
      <c r="DC19" s="134"/>
      <c r="DD19" s="109">
        <f t="shared" si="49"/>
        <v>0</v>
      </c>
      <c r="DE19" s="110">
        <v>17</v>
      </c>
      <c r="DF19" s="109">
        <f t="shared" si="50"/>
        <v>801330.76800000004</v>
      </c>
      <c r="DG19" s="110"/>
      <c r="DH19" s="109">
        <f t="shared" si="51"/>
        <v>0</v>
      </c>
      <c r="DI19" s="110">
        <v>3</v>
      </c>
      <c r="DJ19" s="122">
        <f t="shared" si="52"/>
        <v>200101.21515</v>
      </c>
      <c r="DK19" s="123">
        <f t="shared" si="53"/>
        <v>4673</v>
      </c>
      <c r="DL19" s="122">
        <f t="shared" si="53"/>
        <v>184741617.86939999</v>
      </c>
      <c r="DM19" s="1"/>
      <c r="DN19" s="1">
        <f t="shared" si="54"/>
        <v>4719.7300000000005</v>
      </c>
      <c r="DO19" s="52">
        <f t="shared" si="55"/>
        <v>4719.7300000000005</v>
      </c>
      <c r="DQ19" s="52">
        <f t="shared" si="56"/>
        <v>4673</v>
      </c>
    </row>
    <row r="20" spans="1:121" ht="15.75" customHeight="1" x14ac:dyDescent="0.25">
      <c r="A20" s="128"/>
      <c r="B20" s="129">
        <v>6</v>
      </c>
      <c r="C20" s="101" t="s">
        <v>154</v>
      </c>
      <c r="D20" s="102" t="s">
        <v>155</v>
      </c>
      <c r="E20" s="89">
        <v>23150</v>
      </c>
      <c r="F20" s="130">
        <v>0.74</v>
      </c>
      <c r="G20" s="104">
        <v>1</v>
      </c>
      <c r="H20" s="105"/>
      <c r="I20" s="106">
        <v>1.4</v>
      </c>
      <c r="J20" s="106">
        <v>1.68</v>
      </c>
      <c r="K20" s="106">
        <v>2.23</v>
      </c>
      <c r="L20" s="107">
        <v>2.57</v>
      </c>
      <c r="M20" s="110">
        <v>0</v>
      </c>
      <c r="N20" s="109">
        <f t="shared" si="57"/>
        <v>0</v>
      </c>
      <c r="O20" s="110"/>
      <c r="P20" s="110">
        <f t="shared" si="4"/>
        <v>0</v>
      </c>
      <c r="Q20" s="110"/>
      <c r="R20" s="109">
        <f t="shared" si="5"/>
        <v>0</v>
      </c>
      <c r="S20" s="110">
        <v>39</v>
      </c>
      <c r="T20" s="109">
        <f t="shared" si="58"/>
        <v>1146586.3955000001</v>
      </c>
      <c r="U20" s="110">
        <v>0</v>
      </c>
      <c r="V20" s="109">
        <f t="shared" si="6"/>
        <v>0</v>
      </c>
      <c r="W20" s="110">
        <v>0</v>
      </c>
      <c r="X20" s="109">
        <f t="shared" si="7"/>
        <v>0</v>
      </c>
      <c r="Y20" s="110"/>
      <c r="Z20" s="109">
        <f t="shared" si="8"/>
        <v>0</v>
      </c>
      <c r="AA20" s="110">
        <v>0</v>
      </c>
      <c r="AB20" s="109">
        <f t="shared" si="9"/>
        <v>0</v>
      </c>
      <c r="AC20" s="110"/>
      <c r="AD20" s="109">
        <f t="shared" si="10"/>
        <v>0</v>
      </c>
      <c r="AE20" s="110">
        <v>0</v>
      </c>
      <c r="AF20" s="109">
        <f t="shared" si="11"/>
        <v>0</v>
      </c>
      <c r="AG20" s="112"/>
      <c r="AH20" s="109">
        <f t="shared" si="12"/>
        <v>0</v>
      </c>
      <c r="AI20" s="110">
        <v>5</v>
      </c>
      <c r="AJ20" s="109">
        <f t="shared" si="13"/>
        <v>131908.69999999998</v>
      </c>
      <c r="AK20" s="110">
        <v>8</v>
      </c>
      <c r="AL20" s="110">
        <f t="shared" si="14"/>
        <v>211053.91999999998</v>
      </c>
      <c r="AM20" s="110">
        <v>7</v>
      </c>
      <c r="AN20" s="109">
        <f t="shared" si="15"/>
        <v>221606.61600000001</v>
      </c>
      <c r="AO20" s="132">
        <v>0</v>
      </c>
      <c r="AP20" s="109">
        <f t="shared" si="16"/>
        <v>0</v>
      </c>
      <c r="AQ20" s="110"/>
      <c r="AR20" s="116">
        <f t="shared" si="17"/>
        <v>0</v>
      </c>
      <c r="AS20" s="110"/>
      <c r="AT20" s="109">
        <f t="shared" si="18"/>
        <v>0</v>
      </c>
      <c r="AU20" s="110">
        <v>0</v>
      </c>
      <c r="AV20" s="110">
        <f t="shared" si="19"/>
        <v>0</v>
      </c>
      <c r="AW20" s="110"/>
      <c r="AX20" s="109">
        <f t="shared" si="20"/>
        <v>0</v>
      </c>
      <c r="AY20" s="110"/>
      <c r="AZ20" s="109">
        <f t="shared" si="21"/>
        <v>0</v>
      </c>
      <c r="BA20" s="110"/>
      <c r="BB20" s="109">
        <f t="shared" si="22"/>
        <v>0</v>
      </c>
      <c r="BC20" s="110"/>
      <c r="BD20" s="109">
        <f t="shared" si="23"/>
        <v>0</v>
      </c>
      <c r="BE20" s="110"/>
      <c r="BF20" s="109">
        <f t="shared" si="24"/>
        <v>0</v>
      </c>
      <c r="BG20" s="110"/>
      <c r="BH20" s="109">
        <f t="shared" si="25"/>
        <v>0</v>
      </c>
      <c r="BI20" s="110">
        <v>0</v>
      </c>
      <c r="BJ20" s="109">
        <f t="shared" si="26"/>
        <v>0</v>
      </c>
      <c r="BK20" s="132">
        <v>50</v>
      </c>
      <c r="BL20" s="109">
        <f t="shared" si="27"/>
        <v>1295103.6000000001</v>
      </c>
      <c r="BM20" s="110"/>
      <c r="BN20" s="109">
        <f t="shared" si="28"/>
        <v>0</v>
      </c>
      <c r="BO20" s="110"/>
      <c r="BP20" s="109">
        <f t="shared" si="29"/>
        <v>0</v>
      </c>
      <c r="BQ20" s="110"/>
      <c r="BR20" s="109">
        <f t="shared" si="30"/>
        <v>0</v>
      </c>
      <c r="BS20" s="110">
        <v>1</v>
      </c>
      <c r="BT20" s="116">
        <f t="shared" si="31"/>
        <v>31658.088</v>
      </c>
      <c r="BU20" s="133">
        <v>0</v>
      </c>
      <c r="BV20" s="109">
        <f t="shared" si="32"/>
        <v>0</v>
      </c>
      <c r="BW20" s="110">
        <v>0</v>
      </c>
      <c r="BX20" s="109">
        <f t="shared" si="33"/>
        <v>0</v>
      </c>
      <c r="BY20" s="110">
        <v>0</v>
      </c>
      <c r="BZ20" s="109">
        <f t="shared" si="34"/>
        <v>0</v>
      </c>
      <c r="CA20" s="110">
        <v>3</v>
      </c>
      <c r="CB20" s="109">
        <f t="shared" si="35"/>
        <v>86340.239999999991</v>
      </c>
      <c r="CC20" s="134"/>
      <c r="CD20" s="110">
        <f t="shared" si="36"/>
        <v>0</v>
      </c>
      <c r="CE20" s="110"/>
      <c r="CF20" s="109">
        <f t="shared" si="37"/>
        <v>0</v>
      </c>
      <c r="CG20" s="110"/>
      <c r="CH20" s="109">
        <f t="shared" si="38"/>
        <v>0</v>
      </c>
      <c r="CI20" s="110"/>
      <c r="CJ20" s="109">
        <f t="shared" si="39"/>
        <v>0</v>
      </c>
      <c r="CK20" s="110"/>
      <c r="CL20" s="109">
        <f t="shared" si="40"/>
        <v>0</v>
      </c>
      <c r="CM20" s="110">
        <v>4</v>
      </c>
      <c r="CN20" s="109">
        <f t="shared" si="41"/>
        <v>95933.599999999991</v>
      </c>
      <c r="CO20" s="110">
        <v>2</v>
      </c>
      <c r="CP20" s="109">
        <f t="shared" si="42"/>
        <v>53243.148000000001</v>
      </c>
      <c r="CQ20" s="110">
        <v>2</v>
      </c>
      <c r="CR20" s="109">
        <f t="shared" si="43"/>
        <v>63891.777600000001</v>
      </c>
      <c r="CS20" s="110"/>
      <c r="CT20" s="109">
        <f t="shared" si="44"/>
        <v>0</v>
      </c>
      <c r="CU20" s="110">
        <v>0</v>
      </c>
      <c r="CV20" s="109">
        <f t="shared" si="45"/>
        <v>0</v>
      </c>
      <c r="CW20" s="132">
        <v>0</v>
      </c>
      <c r="CX20" s="109">
        <f t="shared" si="46"/>
        <v>0</v>
      </c>
      <c r="CY20" s="110">
        <v>0</v>
      </c>
      <c r="CZ20" s="116">
        <f t="shared" si="47"/>
        <v>0</v>
      </c>
      <c r="DA20" s="110"/>
      <c r="DB20" s="109">
        <f t="shared" si="48"/>
        <v>0</v>
      </c>
      <c r="DC20" s="134"/>
      <c r="DD20" s="109">
        <f t="shared" si="49"/>
        <v>0</v>
      </c>
      <c r="DE20" s="110"/>
      <c r="DF20" s="109">
        <f t="shared" si="50"/>
        <v>0</v>
      </c>
      <c r="DG20" s="110"/>
      <c r="DH20" s="109">
        <f t="shared" si="51"/>
        <v>0</v>
      </c>
      <c r="DI20" s="110"/>
      <c r="DJ20" s="122">
        <f t="shared" si="52"/>
        <v>0</v>
      </c>
      <c r="DK20" s="123">
        <f t="shared" si="53"/>
        <v>121</v>
      </c>
      <c r="DL20" s="122">
        <f t="shared" si="53"/>
        <v>3337326.0851000003</v>
      </c>
      <c r="DM20" s="1"/>
      <c r="DN20" s="1">
        <f t="shared" si="54"/>
        <v>89.539999999999992</v>
      </c>
      <c r="DO20" s="52">
        <f t="shared" si="55"/>
        <v>89.539999999999992</v>
      </c>
      <c r="DQ20" s="52">
        <f t="shared" si="56"/>
        <v>121</v>
      </c>
    </row>
    <row r="21" spans="1:121" s="137" customFormat="1" ht="18" customHeight="1" x14ac:dyDescent="0.25">
      <c r="A21" s="128"/>
      <c r="B21" s="129">
        <v>7</v>
      </c>
      <c r="C21" s="101" t="s">
        <v>156</v>
      </c>
      <c r="D21" s="102" t="s">
        <v>157</v>
      </c>
      <c r="E21" s="89">
        <v>23150</v>
      </c>
      <c r="F21" s="130">
        <v>3.21</v>
      </c>
      <c r="G21" s="104">
        <v>1</v>
      </c>
      <c r="H21" s="105"/>
      <c r="I21" s="106">
        <v>1.4</v>
      </c>
      <c r="J21" s="106">
        <v>1.68</v>
      </c>
      <c r="K21" s="106">
        <v>2.23</v>
      </c>
      <c r="L21" s="107">
        <v>2.57</v>
      </c>
      <c r="M21" s="110">
        <v>0</v>
      </c>
      <c r="N21" s="109">
        <f t="shared" si="57"/>
        <v>0</v>
      </c>
      <c r="O21" s="110"/>
      <c r="P21" s="110">
        <f t="shared" si="4"/>
        <v>0</v>
      </c>
      <c r="Q21" s="110"/>
      <c r="R21" s="109">
        <f t="shared" si="5"/>
        <v>0</v>
      </c>
      <c r="S21" s="110">
        <v>25</v>
      </c>
      <c r="T21" s="109">
        <f t="shared" si="58"/>
        <v>3188272.9812500002</v>
      </c>
      <c r="U21" s="110">
        <v>0</v>
      </c>
      <c r="V21" s="109">
        <f t="shared" si="6"/>
        <v>0</v>
      </c>
      <c r="W21" s="110">
        <v>0</v>
      </c>
      <c r="X21" s="109">
        <f t="shared" si="7"/>
        <v>0</v>
      </c>
      <c r="Y21" s="110"/>
      <c r="Z21" s="109">
        <f t="shared" si="8"/>
        <v>0</v>
      </c>
      <c r="AA21" s="110">
        <v>0</v>
      </c>
      <c r="AB21" s="109">
        <f t="shared" si="9"/>
        <v>0</v>
      </c>
      <c r="AC21" s="110"/>
      <c r="AD21" s="109">
        <f t="shared" si="10"/>
        <v>0</v>
      </c>
      <c r="AE21" s="110">
        <v>0</v>
      </c>
      <c r="AF21" s="109">
        <f t="shared" si="11"/>
        <v>0</v>
      </c>
      <c r="AG21" s="112"/>
      <c r="AH21" s="109">
        <f t="shared" si="12"/>
        <v>0</v>
      </c>
      <c r="AI21" s="110">
        <v>4</v>
      </c>
      <c r="AJ21" s="109">
        <f t="shared" si="13"/>
        <v>457758.84</v>
      </c>
      <c r="AK21" s="110"/>
      <c r="AL21" s="110">
        <f t="shared" si="14"/>
        <v>0</v>
      </c>
      <c r="AM21" s="110"/>
      <c r="AN21" s="109">
        <f t="shared" si="15"/>
        <v>0</v>
      </c>
      <c r="AO21" s="132">
        <v>0</v>
      </c>
      <c r="AP21" s="109">
        <f t="shared" si="16"/>
        <v>0</v>
      </c>
      <c r="AQ21" s="110"/>
      <c r="AR21" s="116">
        <f t="shared" si="17"/>
        <v>0</v>
      </c>
      <c r="AS21" s="110"/>
      <c r="AT21" s="109">
        <f t="shared" si="18"/>
        <v>0</v>
      </c>
      <c r="AU21" s="110">
        <v>0</v>
      </c>
      <c r="AV21" s="110">
        <f t="shared" si="19"/>
        <v>0</v>
      </c>
      <c r="AW21" s="110"/>
      <c r="AX21" s="109">
        <f t="shared" si="20"/>
        <v>0</v>
      </c>
      <c r="AY21" s="110">
        <v>0</v>
      </c>
      <c r="AZ21" s="109">
        <f t="shared" si="21"/>
        <v>0</v>
      </c>
      <c r="BA21" s="110">
        <v>0</v>
      </c>
      <c r="BB21" s="109">
        <f t="shared" si="22"/>
        <v>0</v>
      </c>
      <c r="BC21" s="110">
        <v>0</v>
      </c>
      <c r="BD21" s="109">
        <f t="shared" si="23"/>
        <v>0</v>
      </c>
      <c r="BE21" s="110"/>
      <c r="BF21" s="109">
        <f t="shared" si="24"/>
        <v>0</v>
      </c>
      <c r="BG21" s="110"/>
      <c r="BH21" s="109">
        <f t="shared" si="25"/>
        <v>0</v>
      </c>
      <c r="BI21" s="110">
        <v>0</v>
      </c>
      <c r="BJ21" s="109">
        <f t="shared" si="26"/>
        <v>0</v>
      </c>
      <c r="BK21" s="132"/>
      <c r="BL21" s="109">
        <f t="shared" si="27"/>
        <v>0</v>
      </c>
      <c r="BM21" s="110"/>
      <c r="BN21" s="109">
        <f t="shared" si="28"/>
        <v>0</v>
      </c>
      <c r="BO21" s="110"/>
      <c r="BP21" s="109">
        <f t="shared" si="29"/>
        <v>0</v>
      </c>
      <c r="BQ21" s="110"/>
      <c r="BR21" s="109">
        <f t="shared" si="30"/>
        <v>0</v>
      </c>
      <c r="BS21" s="110"/>
      <c r="BT21" s="116">
        <f t="shared" si="31"/>
        <v>0</v>
      </c>
      <c r="BU21" s="133">
        <v>0</v>
      </c>
      <c r="BV21" s="109">
        <f t="shared" si="32"/>
        <v>0</v>
      </c>
      <c r="BW21" s="110">
        <v>0</v>
      </c>
      <c r="BX21" s="109">
        <f t="shared" si="33"/>
        <v>0</v>
      </c>
      <c r="BY21" s="110">
        <v>0</v>
      </c>
      <c r="BZ21" s="109">
        <f t="shared" si="34"/>
        <v>0</v>
      </c>
      <c r="CA21" s="110"/>
      <c r="CB21" s="109">
        <f t="shared" si="35"/>
        <v>0</v>
      </c>
      <c r="CC21" s="134"/>
      <c r="CD21" s="110">
        <f t="shared" si="36"/>
        <v>0</v>
      </c>
      <c r="CE21" s="110"/>
      <c r="CF21" s="109">
        <f t="shared" si="37"/>
        <v>0</v>
      </c>
      <c r="CG21" s="110"/>
      <c r="CH21" s="109">
        <f t="shared" si="38"/>
        <v>0</v>
      </c>
      <c r="CI21" s="110"/>
      <c r="CJ21" s="109">
        <f t="shared" si="39"/>
        <v>0</v>
      </c>
      <c r="CK21" s="110"/>
      <c r="CL21" s="109">
        <f t="shared" si="40"/>
        <v>0</v>
      </c>
      <c r="CM21" s="110"/>
      <c r="CN21" s="109">
        <f t="shared" si="41"/>
        <v>0</v>
      </c>
      <c r="CO21" s="110"/>
      <c r="CP21" s="109">
        <f t="shared" si="42"/>
        <v>0</v>
      </c>
      <c r="CQ21" s="110"/>
      <c r="CR21" s="109">
        <f t="shared" si="43"/>
        <v>0</v>
      </c>
      <c r="CS21" s="110"/>
      <c r="CT21" s="109">
        <f t="shared" si="44"/>
        <v>0</v>
      </c>
      <c r="CU21" s="110">
        <v>0</v>
      </c>
      <c r="CV21" s="109">
        <f t="shared" si="45"/>
        <v>0</v>
      </c>
      <c r="CW21" s="132">
        <v>0</v>
      </c>
      <c r="CX21" s="109">
        <f t="shared" si="46"/>
        <v>0</v>
      </c>
      <c r="CY21" s="110">
        <v>0</v>
      </c>
      <c r="CZ21" s="116">
        <f t="shared" si="47"/>
        <v>0</v>
      </c>
      <c r="DA21" s="110"/>
      <c r="DB21" s="109">
        <f t="shared" si="48"/>
        <v>0</v>
      </c>
      <c r="DC21" s="134"/>
      <c r="DD21" s="109">
        <f t="shared" si="49"/>
        <v>0</v>
      </c>
      <c r="DE21" s="110"/>
      <c r="DF21" s="109">
        <f t="shared" si="50"/>
        <v>0</v>
      </c>
      <c r="DG21" s="110"/>
      <c r="DH21" s="109">
        <f t="shared" si="51"/>
        <v>0</v>
      </c>
      <c r="DI21" s="110"/>
      <c r="DJ21" s="122">
        <f t="shared" si="52"/>
        <v>0</v>
      </c>
      <c r="DK21" s="123">
        <f t="shared" si="53"/>
        <v>29</v>
      </c>
      <c r="DL21" s="122">
        <f t="shared" si="53"/>
        <v>3646031.82125</v>
      </c>
      <c r="DN21" s="1">
        <f t="shared" si="54"/>
        <v>93.09</v>
      </c>
      <c r="DO21" s="52">
        <f t="shared" si="55"/>
        <v>93.09</v>
      </c>
      <c r="DQ21" s="52">
        <f t="shared" si="56"/>
        <v>29</v>
      </c>
    </row>
    <row r="22" spans="1:121" ht="30" customHeight="1" x14ac:dyDescent="0.25">
      <c r="A22" s="128"/>
      <c r="B22" s="129">
        <v>8</v>
      </c>
      <c r="C22" s="101" t="s">
        <v>158</v>
      </c>
      <c r="D22" s="102" t="s">
        <v>159</v>
      </c>
      <c r="E22" s="89">
        <v>23150</v>
      </c>
      <c r="F22" s="130">
        <v>0.71</v>
      </c>
      <c r="G22" s="104">
        <v>1</v>
      </c>
      <c r="H22" s="105"/>
      <c r="I22" s="106">
        <v>1.4</v>
      </c>
      <c r="J22" s="106">
        <v>1.68</v>
      </c>
      <c r="K22" s="106">
        <v>2.23</v>
      </c>
      <c r="L22" s="107">
        <v>2.57</v>
      </c>
      <c r="M22" s="110">
        <v>62</v>
      </c>
      <c r="N22" s="109">
        <f t="shared" si="57"/>
        <v>1569357.02</v>
      </c>
      <c r="O22" s="110"/>
      <c r="P22" s="110">
        <f t="shared" si="4"/>
        <v>0</v>
      </c>
      <c r="Q22" s="110"/>
      <c r="R22" s="109">
        <f t="shared" si="5"/>
        <v>0</v>
      </c>
      <c r="S22" s="110">
        <v>27</v>
      </c>
      <c r="T22" s="109">
        <f t="shared" si="58"/>
        <v>761609.88224999991</v>
      </c>
      <c r="U22" s="110">
        <v>0</v>
      </c>
      <c r="V22" s="109">
        <f t="shared" si="6"/>
        <v>0</v>
      </c>
      <c r="W22" s="110">
        <v>0</v>
      </c>
      <c r="X22" s="109">
        <f t="shared" si="7"/>
        <v>0</v>
      </c>
      <c r="Y22" s="110"/>
      <c r="Z22" s="109">
        <f t="shared" si="8"/>
        <v>0</v>
      </c>
      <c r="AA22" s="110">
        <v>0</v>
      </c>
      <c r="AB22" s="109">
        <f t="shared" si="9"/>
        <v>0</v>
      </c>
      <c r="AC22" s="110"/>
      <c r="AD22" s="109">
        <f t="shared" si="10"/>
        <v>0</v>
      </c>
      <c r="AE22" s="110">
        <v>0</v>
      </c>
      <c r="AF22" s="109">
        <f t="shared" si="11"/>
        <v>0</v>
      </c>
      <c r="AG22" s="112"/>
      <c r="AH22" s="109">
        <f t="shared" si="12"/>
        <v>0</v>
      </c>
      <c r="AI22" s="110">
        <v>65</v>
      </c>
      <c r="AJ22" s="109">
        <f t="shared" si="13"/>
        <v>1645293.6500000001</v>
      </c>
      <c r="AK22" s="110">
        <v>70</v>
      </c>
      <c r="AL22" s="110">
        <f t="shared" si="14"/>
        <v>1771854.7000000002</v>
      </c>
      <c r="AM22" s="110"/>
      <c r="AN22" s="109">
        <f t="shared" si="15"/>
        <v>0</v>
      </c>
      <c r="AO22" s="132">
        <v>0</v>
      </c>
      <c r="AP22" s="109">
        <f t="shared" si="16"/>
        <v>0</v>
      </c>
      <c r="AQ22" s="110">
        <v>10</v>
      </c>
      <c r="AR22" s="116">
        <f t="shared" si="17"/>
        <v>303746.52</v>
      </c>
      <c r="AS22" s="110"/>
      <c r="AT22" s="109">
        <f t="shared" si="18"/>
        <v>0</v>
      </c>
      <c r="AU22" s="110">
        <v>5</v>
      </c>
      <c r="AV22" s="110">
        <f t="shared" si="19"/>
        <v>103549.94999999998</v>
      </c>
      <c r="AW22" s="110"/>
      <c r="AX22" s="109">
        <f t="shared" si="20"/>
        <v>0</v>
      </c>
      <c r="AY22" s="110"/>
      <c r="AZ22" s="109">
        <f t="shared" si="21"/>
        <v>0</v>
      </c>
      <c r="BA22" s="110">
        <v>0</v>
      </c>
      <c r="BB22" s="109">
        <f t="shared" si="22"/>
        <v>0</v>
      </c>
      <c r="BC22" s="110">
        <v>0</v>
      </c>
      <c r="BD22" s="109">
        <f t="shared" si="23"/>
        <v>0</v>
      </c>
      <c r="BE22" s="110">
        <v>37</v>
      </c>
      <c r="BF22" s="109">
        <f t="shared" si="24"/>
        <v>1089805.696</v>
      </c>
      <c r="BG22" s="110"/>
      <c r="BH22" s="109">
        <f t="shared" si="25"/>
        <v>0</v>
      </c>
      <c r="BI22" s="110">
        <v>0</v>
      </c>
      <c r="BJ22" s="109">
        <f t="shared" si="26"/>
        <v>0</v>
      </c>
      <c r="BK22" s="132">
        <v>280</v>
      </c>
      <c r="BL22" s="109">
        <f t="shared" si="27"/>
        <v>6958556.6399999997</v>
      </c>
      <c r="BM22" s="136">
        <v>60</v>
      </c>
      <c r="BN22" s="109">
        <f t="shared" si="28"/>
        <v>1656799.2</v>
      </c>
      <c r="BO22" s="110">
        <v>55</v>
      </c>
      <c r="BP22" s="109">
        <f t="shared" si="29"/>
        <v>1366859.3399999999</v>
      </c>
      <c r="BQ22" s="110">
        <v>100</v>
      </c>
      <c r="BR22" s="109">
        <f t="shared" si="30"/>
        <v>3534504.96</v>
      </c>
      <c r="BS22" s="110">
        <v>68</v>
      </c>
      <c r="BT22" s="116">
        <f t="shared" si="31"/>
        <v>2065476.3360000001</v>
      </c>
      <c r="BU22" s="133">
        <v>0</v>
      </c>
      <c r="BV22" s="109">
        <f t="shared" si="32"/>
        <v>0</v>
      </c>
      <c r="BW22" s="110">
        <v>0</v>
      </c>
      <c r="BX22" s="109">
        <f t="shared" si="33"/>
        <v>0</v>
      </c>
      <c r="BY22" s="110">
        <v>95</v>
      </c>
      <c r="BZ22" s="109">
        <f t="shared" si="34"/>
        <v>2186054.5</v>
      </c>
      <c r="CA22" s="110">
        <v>96</v>
      </c>
      <c r="CB22" s="109">
        <f t="shared" si="35"/>
        <v>2650878.7199999997</v>
      </c>
      <c r="CC22" s="134"/>
      <c r="CD22" s="110">
        <f t="shared" si="36"/>
        <v>0</v>
      </c>
      <c r="CE22" s="110"/>
      <c r="CF22" s="109">
        <f t="shared" si="37"/>
        <v>0</v>
      </c>
      <c r="CG22" s="110">
        <v>220</v>
      </c>
      <c r="CH22" s="109">
        <f t="shared" si="38"/>
        <v>3543709.4</v>
      </c>
      <c r="CI22" s="110">
        <v>30</v>
      </c>
      <c r="CJ22" s="109">
        <f t="shared" si="39"/>
        <v>483233.1</v>
      </c>
      <c r="CK22" s="110"/>
      <c r="CL22" s="109">
        <f t="shared" si="40"/>
        <v>0</v>
      </c>
      <c r="CM22" s="110">
        <v>50</v>
      </c>
      <c r="CN22" s="109">
        <f t="shared" si="41"/>
        <v>1150555</v>
      </c>
      <c r="CO22" s="110">
        <v>10</v>
      </c>
      <c r="CP22" s="109">
        <f t="shared" si="42"/>
        <v>255423.21</v>
      </c>
      <c r="CQ22" s="110">
        <v>25</v>
      </c>
      <c r="CR22" s="109">
        <f t="shared" si="43"/>
        <v>766269.63000000012</v>
      </c>
      <c r="CS22" s="110">
        <v>96</v>
      </c>
      <c r="CT22" s="109">
        <f t="shared" si="44"/>
        <v>3181054.4639999997</v>
      </c>
      <c r="CU22" s="110">
        <v>0</v>
      </c>
      <c r="CV22" s="109">
        <f t="shared" si="45"/>
        <v>0</v>
      </c>
      <c r="CW22" s="132">
        <v>0</v>
      </c>
      <c r="CX22" s="109">
        <f t="shared" si="46"/>
        <v>0</v>
      </c>
      <c r="CY22" s="110">
        <v>0</v>
      </c>
      <c r="CZ22" s="116">
        <f t="shared" si="47"/>
        <v>0</v>
      </c>
      <c r="DA22" s="110">
        <v>5</v>
      </c>
      <c r="DB22" s="109">
        <f t="shared" si="48"/>
        <v>138066.6</v>
      </c>
      <c r="DC22" s="134">
        <v>7</v>
      </c>
      <c r="DD22" s="109">
        <f t="shared" si="49"/>
        <v>193293.24</v>
      </c>
      <c r="DE22" s="110">
        <v>22</v>
      </c>
      <c r="DF22" s="109">
        <f t="shared" si="50"/>
        <v>728991.64799999993</v>
      </c>
      <c r="DG22" s="110">
        <v>35</v>
      </c>
      <c r="DH22" s="109">
        <f t="shared" si="51"/>
        <v>1539442.5899999999</v>
      </c>
      <c r="DI22" s="110">
        <v>47</v>
      </c>
      <c r="DJ22" s="122">
        <f t="shared" si="52"/>
        <v>2203754.96685</v>
      </c>
      <c r="DK22" s="123">
        <f t="shared" si="53"/>
        <v>1577</v>
      </c>
      <c r="DL22" s="122">
        <f t="shared" si="53"/>
        <v>41848140.963100001</v>
      </c>
      <c r="DM22" s="1"/>
      <c r="DN22" s="1">
        <f t="shared" si="54"/>
        <v>1119.6699999999998</v>
      </c>
      <c r="DO22" s="52">
        <f t="shared" si="55"/>
        <v>1119.6699999999998</v>
      </c>
      <c r="DQ22" s="52">
        <f t="shared" si="56"/>
        <v>1577</v>
      </c>
    </row>
    <row r="23" spans="1:121" ht="60" hidden="1" customHeight="1" x14ac:dyDescent="0.25">
      <c r="A23" s="128"/>
      <c r="B23" s="129">
        <v>9</v>
      </c>
      <c r="C23" s="101" t="s">
        <v>160</v>
      </c>
      <c r="D23" s="102" t="s">
        <v>161</v>
      </c>
      <c r="E23" s="89">
        <v>23150</v>
      </c>
      <c r="F23" s="130">
        <v>0.89</v>
      </c>
      <c r="G23" s="104">
        <v>1</v>
      </c>
      <c r="H23" s="105"/>
      <c r="I23" s="106">
        <v>1.4</v>
      </c>
      <c r="J23" s="106">
        <v>1.68</v>
      </c>
      <c r="K23" s="106">
        <v>2.23</v>
      </c>
      <c r="L23" s="107">
        <v>2.57</v>
      </c>
      <c r="M23" s="110">
        <v>20</v>
      </c>
      <c r="N23" s="109">
        <f t="shared" si="57"/>
        <v>634587.80000000005</v>
      </c>
      <c r="O23" s="110"/>
      <c r="P23" s="110">
        <f t="shared" si="4"/>
        <v>0</v>
      </c>
      <c r="Q23" s="110"/>
      <c r="R23" s="109">
        <f t="shared" si="5"/>
        <v>0</v>
      </c>
      <c r="S23" s="110"/>
      <c r="T23" s="109">
        <f t="shared" si="58"/>
        <v>0</v>
      </c>
      <c r="U23" s="110"/>
      <c r="V23" s="109">
        <f t="shared" si="6"/>
        <v>0</v>
      </c>
      <c r="W23" s="110">
        <v>0</v>
      </c>
      <c r="X23" s="109">
        <f t="shared" si="7"/>
        <v>0</v>
      </c>
      <c r="Y23" s="110"/>
      <c r="Z23" s="109">
        <f t="shared" si="8"/>
        <v>0</v>
      </c>
      <c r="AA23" s="110">
        <v>0</v>
      </c>
      <c r="AB23" s="109">
        <f t="shared" si="9"/>
        <v>0</v>
      </c>
      <c r="AC23" s="110"/>
      <c r="AD23" s="109">
        <f t="shared" si="10"/>
        <v>0</v>
      </c>
      <c r="AE23" s="110">
        <v>0</v>
      </c>
      <c r="AF23" s="109">
        <f t="shared" si="11"/>
        <v>0</v>
      </c>
      <c r="AG23" s="112"/>
      <c r="AH23" s="109">
        <f t="shared" si="12"/>
        <v>0</v>
      </c>
      <c r="AI23" s="110">
        <v>12</v>
      </c>
      <c r="AJ23" s="109">
        <f t="shared" si="13"/>
        <v>380752.68</v>
      </c>
      <c r="AK23" s="110">
        <v>10</v>
      </c>
      <c r="AL23" s="110">
        <f t="shared" si="14"/>
        <v>317293.90000000002</v>
      </c>
      <c r="AM23" s="110"/>
      <c r="AN23" s="109">
        <f t="shared" si="15"/>
        <v>0</v>
      </c>
      <c r="AO23" s="132">
        <v>0</v>
      </c>
      <c r="AP23" s="109">
        <f t="shared" si="16"/>
        <v>0</v>
      </c>
      <c r="AQ23" s="110">
        <v>2</v>
      </c>
      <c r="AR23" s="116">
        <f t="shared" si="17"/>
        <v>76150.536000000007</v>
      </c>
      <c r="AS23" s="110"/>
      <c r="AT23" s="109">
        <f t="shared" si="18"/>
        <v>0</v>
      </c>
      <c r="AU23" s="110"/>
      <c r="AV23" s="110">
        <f t="shared" si="19"/>
        <v>0</v>
      </c>
      <c r="AW23" s="110"/>
      <c r="AX23" s="109">
        <f t="shared" si="20"/>
        <v>0</v>
      </c>
      <c r="AY23" s="110"/>
      <c r="AZ23" s="109">
        <f t="shared" si="21"/>
        <v>0</v>
      </c>
      <c r="BA23" s="110">
        <v>0</v>
      </c>
      <c r="BB23" s="109">
        <f t="shared" si="22"/>
        <v>0</v>
      </c>
      <c r="BC23" s="110">
        <v>0</v>
      </c>
      <c r="BD23" s="109">
        <f t="shared" si="23"/>
        <v>0</v>
      </c>
      <c r="BE23" s="110">
        <v>1</v>
      </c>
      <c r="BF23" s="109">
        <f t="shared" si="24"/>
        <v>36921.472000000002</v>
      </c>
      <c r="BG23" s="110"/>
      <c r="BH23" s="109">
        <f t="shared" si="25"/>
        <v>0</v>
      </c>
      <c r="BI23" s="110">
        <v>0</v>
      </c>
      <c r="BJ23" s="109">
        <f t="shared" si="26"/>
        <v>0</v>
      </c>
      <c r="BK23" s="132">
        <v>240</v>
      </c>
      <c r="BL23" s="109">
        <f t="shared" si="27"/>
        <v>7476598.0799999991</v>
      </c>
      <c r="BM23" s="136">
        <v>7</v>
      </c>
      <c r="BN23" s="109">
        <f t="shared" si="28"/>
        <v>242297.16</v>
      </c>
      <c r="BO23" s="110"/>
      <c r="BP23" s="109">
        <f t="shared" si="29"/>
        <v>0</v>
      </c>
      <c r="BQ23" s="110">
        <v>30</v>
      </c>
      <c r="BR23" s="109">
        <f t="shared" si="30"/>
        <v>1329172.9919999999</v>
      </c>
      <c r="BS23" s="110">
        <v>4</v>
      </c>
      <c r="BT23" s="116">
        <f t="shared" si="31"/>
        <v>152301.07200000001</v>
      </c>
      <c r="BU23" s="133">
        <v>0</v>
      </c>
      <c r="BV23" s="109">
        <f t="shared" si="32"/>
        <v>0</v>
      </c>
      <c r="BW23" s="110">
        <v>0</v>
      </c>
      <c r="BX23" s="109">
        <f t="shared" si="33"/>
        <v>0</v>
      </c>
      <c r="BY23" s="110"/>
      <c r="BZ23" s="109">
        <f t="shared" si="34"/>
        <v>0</v>
      </c>
      <c r="CA23" s="110">
        <v>12</v>
      </c>
      <c r="CB23" s="109">
        <f t="shared" si="35"/>
        <v>415366.56</v>
      </c>
      <c r="CC23" s="134"/>
      <c r="CD23" s="110">
        <f t="shared" si="36"/>
        <v>0</v>
      </c>
      <c r="CE23" s="110"/>
      <c r="CF23" s="109">
        <f t="shared" si="37"/>
        <v>0</v>
      </c>
      <c r="CG23" s="110"/>
      <c r="CH23" s="109">
        <f t="shared" si="38"/>
        <v>0</v>
      </c>
      <c r="CI23" s="110"/>
      <c r="CJ23" s="109">
        <f t="shared" si="39"/>
        <v>0</v>
      </c>
      <c r="CK23" s="110"/>
      <c r="CL23" s="109">
        <f t="shared" si="40"/>
        <v>0</v>
      </c>
      <c r="CM23" s="110">
        <v>2</v>
      </c>
      <c r="CN23" s="109">
        <f t="shared" si="41"/>
        <v>57689.799999999996</v>
      </c>
      <c r="CO23" s="110"/>
      <c r="CP23" s="109">
        <f t="shared" si="42"/>
        <v>0</v>
      </c>
      <c r="CQ23" s="110">
        <v>4</v>
      </c>
      <c r="CR23" s="109">
        <f t="shared" si="43"/>
        <v>153685.62719999999</v>
      </c>
      <c r="CS23" s="110">
        <v>5</v>
      </c>
      <c r="CT23" s="109">
        <f t="shared" si="44"/>
        <v>207683.28</v>
      </c>
      <c r="CU23" s="110">
        <v>0</v>
      </c>
      <c r="CV23" s="109">
        <f t="shared" si="45"/>
        <v>0</v>
      </c>
      <c r="CW23" s="132">
        <v>0</v>
      </c>
      <c r="CX23" s="109">
        <f t="shared" si="46"/>
        <v>0</v>
      </c>
      <c r="CY23" s="110">
        <v>0</v>
      </c>
      <c r="CZ23" s="116">
        <f t="shared" si="47"/>
        <v>0</v>
      </c>
      <c r="DA23" s="110">
        <v>5</v>
      </c>
      <c r="DB23" s="109">
        <f t="shared" si="48"/>
        <v>173069.4</v>
      </c>
      <c r="DC23" s="134"/>
      <c r="DD23" s="109">
        <f t="shared" si="49"/>
        <v>0</v>
      </c>
      <c r="DE23" s="110">
        <v>6</v>
      </c>
      <c r="DF23" s="109">
        <f t="shared" si="50"/>
        <v>249219.93599999999</v>
      </c>
      <c r="DG23" s="110"/>
      <c r="DH23" s="109">
        <f t="shared" si="51"/>
        <v>0</v>
      </c>
      <c r="DI23" s="110">
        <v>10</v>
      </c>
      <c r="DJ23" s="122">
        <f t="shared" si="52"/>
        <v>587756.04449999996</v>
      </c>
      <c r="DK23" s="123">
        <f t="shared" si="53"/>
        <v>370</v>
      </c>
      <c r="DL23" s="122">
        <f t="shared" si="53"/>
        <v>12490546.339700004</v>
      </c>
      <c r="DM23" s="1"/>
      <c r="DN23" s="1">
        <f t="shared" si="54"/>
        <v>329.3</v>
      </c>
      <c r="DO23" s="52">
        <f t="shared" si="55"/>
        <v>329.3</v>
      </c>
      <c r="DQ23" s="52">
        <f t="shared" si="56"/>
        <v>370</v>
      </c>
    </row>
    <row r="24" spans="1:121" ht="30" customHeight="1" x14ac:dyDescent="0.25">
      <c r="A24" s="128"/>
      <c r="B24" s="129">
        <v>10</v>
      </c>
      <c r="C24" s="101" t="s">
        <v>162</v>
      </c>
      <c r="D24" s="102" t="s">
        <v>163</v>
      </c>
      <c r="E24" s="89">
        <v>23150</v>
      </c>
      <c r="F24" s="130">
        <v>0.46</v>
      </c>
      <c r="G24" s="104">
        <v>1</v>
      </c>
      <c r="H24" s="105"/>
      <c r="I24" s="106">
        <v>1.4</v>
      </c>
      <c r="J24" s="106">
        <v>1.68</v>
      </c>
      <c r="K24" s="106">
        <v>2.23</v>
      </c>
      <c r="L24" s="107">
        <v>2.57</v>
      </c>
      <c r="M24" s="110">
        <v>100</v>
      </c>
      <c r="N24" s="109">
        <f t="shared" si="57"/>
        <v>1639946.0000000002</v>
      </c>
      <c r="O24" s="110"/>
      <c r="P24" s="110">
        <f t="shared" si="4"/>
        <v>0</v>
      </c>
      <c r="Q24" s="110"/>
      <c r="R24" s="109">
        <f t="shared" si="5"/>
        <v>0</v>
      </c>
      <c r="S24" s="110">
        <v>263</v>
      </c>
      <c r="T24" s="109">
        <f t="shared" si="58"/>
        <v>4806445.6731666671</v>
      </c>
      <c r="U24" s="110">
        <v>0</v>
      </c>
      <c r="V24" s="109">
        <f t="shared" si="6"/>
        <v>0</v>
      </c>
      <c r="W24" s="110">
        <v>0</v>
      </c>
      <c r="X24" s="109">
        <f t="shared" si="7"/>
        <v>0</v>
      </c>
      <c r="Y24" s="110"/>
      <c r="Z24" s="109">
        <f t="shared" si="8"/>
        <v>0</v>
      </c>
      <c r="AA24" s="110">
        <v>0</v>
      </c>
      <c r="AB24" s="109">
        <f t="shared" si="9"/>
        <v>0</v>
      </c>
      <c r="AC24" s="110">
        <v>2</v>
      </c>
      <c r="AD24" s="109">
        <f t="shared" si="10"/>
        <v>32798.92</v>
      </c>
      <c r="AE24" s="110">
        <v>0</v>
      </c>
      <c r="AF24" s="109">
        <f t="shared" si="11"/>
        <v>0</v>
      </c>
      <c r="AG24" s="112"/>
      <c r="AH24" s="109">
        <f t="shared" si="12"/>
        <v>0</v>
      </c>
      <c r="AI24" s="110">
        <v>145</v>
      </c>
      <c r="AJ24" s="109">
        <f t="shared" si="13"/>
        <v>2377921.7000000002</v>
      </c>
      <c r="AK24" s="110">
        <v>146</v>
      </c>
      <c r="AL24" s="110">
        <f t="shared" si="14"/>
        <v>2394321.16</v>
      </c>
      <c r="AM24" s="110"/>
      <c r="AN24" s="109">
        <f t="shared" si="15"/>
        <v>0</v>
      </c>
      <c r="AO24" s="132">
        <v>0</v>
      </c>
      <c r="AP24" s="109">
        <f t="shared" si="16"/>
        <v>0</v>
      </c>
      <c r="AQ24" s="110"/>
      <c r="AR24" s="116">
        <f t="shared" si="17"/>
        <v>0</v>
      </c>
      <c r="AS24" s="110"/>
      <c r="AT24" s="109">
        <f t="shared" si="18"/>
        <v>0</v>
      </c>
      <c r="AU24" s="110"/>
      <c r="AV24" s="110">
        <f t="shared" si="19"/>
        <v>0</v>
      </c>
      <c r="AW24" s="110"/>
      <c r="AX24" s="109">
        <f t="shared" si="20"/>
        <v>0</v>
      </c>
      <c r="AY24" s="110"/>
      <c r="AZ24" s="109">
        <f t="shared" si="21"/>
        <v>0</v>
      </c>
      <c r="BA24" s="110">
        <v>0</v>
      </c>
      <c r="BB24" s="109">
        <f t="shared" si="22"/>
        <v>0</v>
      </c>
      <c r="BC24" s="110">
        <v>0</v>
      </c>
      <c r="BD24" s="109">
        <f t="shared" si="23"/>
        <v>0</v>
      </c>
      <c r="BE24" s="110">
        <v>30</v>
      </c>
      <c r="BF24" s="109">
        <f t="shared" si="24"/>
        <v>572490.23999999999</v>
      </c>
      <c r="BG24" s="110"/>
      <c r="BH24" s="109">
        <f t="shared" si="25"/>
        <v>0</v>
      </c>
      <c r="BI24" s="110"/>
      <c r="BJ24" s="109">
        <f t="shared" si="26"/>
        <v>0</v>
      </c>
      <c r="BK24" s="132">
        <v>545</v>
      </c>
      <c r="BL24" s="109">
        <f t="shared" si="27"/>
        <v>8775201.9600000009</v>
      </c>
      <c r="BM24" s="136">
        <v>55</v>
      </c>
      <c r="BN24" s="109">
        <f t="shared" si="28"/>
        <v>983967.6</v>
      </c>
      <c r="BO24" s="110">
        <v>4</v>
      </c>
      <c r="BP24" s="109">
        <f t="shared" si="29"/>
        <v>64405.152000000002</v>
      </c>
      <c r="BQ24" s="110">
        <v>118</v>
      </c>
      <c r="BR24" s="109">
        <f t="shared" si="30"/>
        <v>2702153.9327999996</v>
      </c>
      <c r="BS24" s="110">
        <v>58</v>
      </c>
      <c r="BT24" s="116">
        <f t="shared" si="31"/>
        <v>1141402.416</v>
      </c>
      <c r="BU24" s="133">
        <v>0</v>
      </c>
      <c r="BV24" s="109">
        <f t="shared" si="32"/>
        <v>0</v>
      </c>
      <c r="BW24" s="110">
        <v>0</v>
      </c>
      <c r="BX24" s="109">
        <f t="shared" si="33"/>
        <v>0</v>
      </c>
      <c r="BY24" s="110"/>
      <c r="BZ24" s="109">
        <f t="shared" si="34"/>
        <v>0</v>
      </c>
      <c r="CA24" s="110">
        <v>50</v>
      </c>
      <c r="CB24" s="109">
        <f t="shared" si="35"/>
        <v>894516</v>
      </c>
      <c r="CC24" s="134"/>
      <c r="CD24" s="110">
        <f t="shared" si="36"/>
        <v>0</v>
      </c>
      <c r="CE24" s="110"/>
      <c r="CF24" s="109">
        <f t="shared" si="37"/>
        <v>0</v>
      </c>
      <c r="CG24" s="110"/>
      <c r="CH24" s="109">
        <f t="shared" si="38"/>
        <v>0</v>
      </c>
      <c r="CI24" s="110">
        <v>15</v>
      </c>
      <c r="CJ24" s="109">
        <f t="shared" si="39"/>
        <v>156540.29999999999</v>
      </c>
      <c r="CK24" s="110"/>
      <c r="CL24" s="109">
        <f t="shared" si="40"/>
        <v>0</v>
      </c>
      <c r="CM24" s="110">
        <v>57</v>
      </c>
      <c r="CN24" s="109">
        <f t="shared" si="41"/>
        <v>849790.2</v>
      </c>
      <c r="CO24" s="110">
        <v>10</v>
      </c>
      <c r="CP24" s="109">
        <f t="shared" si="42"/>
        <v>165485.46000000002</v>
      </c>
      <c r="CQ24" s="110">
        <v>102</v>
      </c>
      <c r="CR24" s="109">
        <f t="shared" si="43"/>
        <v>2025542.0304</v>
      </c>
      <c r="CS24" s="110">
        <v>70</v>
      </c>
      <c r="CT24" s="109">
        <f t="shared" si="44"/>
        <v>1502786.88</v>
      </c>
      <c r="CU24" s="110">
        <v>0</v>
      </c>
      <c r="CV24" s="109">
        <f t="shared" si="45"/>
        <v>0</v>
      </c>
      <c r="CW24" s="132">
        <v>0</v>
      </c>
      <c r="CX24" s="109">
        <f t="shared" si="46"/>
        <v>0</v>
      </c>
      <c r="CY24" s="110">
        <v>0</v>
      </c>
      <c r="CZ24" s="116">
        <f t="shared" si="47"/>
        <v>0</v>
      </c>
      <c r="DA24" s="110">
        <v>10</v>
      </c>
      <c r="DB24" s="109">
        <f t="shared" si="48"/>
        <v>178903.19999999998</v>
      </c>
      <c r="DC24" s="134">
        <v>4</v>
      </c>
      <c r="DD24" s="109">
        <f t="shared" si="49"/>
        <v>71561.279999999999</v>
      </c>
      <c r="DE24" s="110">
        <v>13</v>
      </c>
      <c r="DF24" s="109">
        <f t="shared" si="50"/>
        <v>279088.99199999997</v>
      </c>
      <c r="DG24" s="110">
        <v>6</v>
      </c>
      <c r="DH24" s="109">
        <f t="shared" si="51"/>
        <v>170980.34399999998</v>
      </c>
      <c r="DI24" s="110">
        <v>30</v>
      </c>
      <c r="DJ24" s="122">
        <f t="shared" si="52"/>
        <v>911352.06900000002</v>
      </c>
      <c r="DK24" s="123">
        <f t="shared" si="53"/>
        <v>1833</v>
      </c>
      <c r="DL24" s="122">
        <f t="shared" si="53"/>
        <v>32697601.509366665</v>
      </c>
      <c r="DM24" s="1"/>
      <c r="DN24" s="1">
        <f t="shared" si="54"/>
        <v>843.18000000000006</v>
      </c>
      <c r="DO24" s="52">
        <f t="shared" si="55"/>
        <v>843.18000000000006</v>
      </c>
      <c r="DQ24" s="52">
        <f t="shared" si="56"/>
        <v>1833</v>
      </c>
    </row>
    <row r="25" spans="1:121" ht="30" customHeight="1" x14ac:dyDescent="0.25">
      <c r="A25" s="128"/>
      <c r="B25" s="129">
        <v>11</v>
      </c>
      <c r="C25" s="101" t="s">
        <v>164</v>
      </c>
      <c r="D25" s="102" t="s">
        <v>165</v>
      </c>
      <c r="E25" s="89">
        <v>23150</v>
      </c>
      <c r="F25" s="106">
        <v>0.39</v>
      </c>
      <c r="G25" s="104">
        <v>1</v>
      </c>
      <c r="H25" s="105"/>
      <c r="I25" s="106">
        <v>1.4</v>
      </c>
      <c r="J25" s="106">
        <v>1.68</v>
      </c>
      <c r="K25" s="106">
        <v>2.23</v>
      </c>
      <c r="L25" s="107">
        <v>2.57</v>
      </c>
      <c r="M25" s="110">
        <v>194</v>
      </c>
      <c r="N25" s="109">
        <f t="shared" si="57"/>
        <v>2697354.6599999997</v>
      </c>
      <c r="O25" s="110"/>
      <c r="P25" s="110">
        <f t="shared" si="4"/>
        <v>0</v>
      </c>
      <c r="Q25" s="110"/>
      <c r="R25" s="109">
        <f t="shared" si="5"/>
        <v>0</v>
      </c>
      <c r="S25" s="110">
        <v>64</v>
      </c>
      <c r="T25" s="109">
        <f t="shared" si="58"/>
        <v>991642.28799999994</v>
      </c>
      <c r="U25" s="110">
        <v>0</v>
      </c>
      <c r="V25" s="109">
        <f t="shared" si="6"/>
        <v>0</v>
      </c>
      <c r="W25" s="110">
        <v>0</v>
      </c>
      <c r="X25" s="109">
        <f t="shared" si="7"/>
        <v>0</v>
      </c>
      <c r="Y25" s="110"/>
      <c r="Z25" s="109">
        <f t="shared" si="8"/>
        <v>0</v>
      </c>
      <c r="AA25" s="110">
        <v>0</v>
      </c>
      <c r="AB25" s="109">
        <f t="shared" si="9"/>
        <v>0</v>
      </c>
      <c r="AC25" s="110">
        <v>1</v>
      </c>
      <c r="AD25" s="109">
        <f t="shared" si="10"/>
        <v>13903.890000000001</v>
      </c>
      <c r="AE25" s="110">
        <v>0</v>
      </c>
      <c r="AF25" s="109">
        <f t="shared" si="11"/>
        <v>0</v>
      </c>
      <c r="AG25" s="112"/>
      <c r="AH25" s="109">
        <f t="shared" si="12"/>
        <v>0</v>
      </c>
      <c r="AI25" s="110">
        <v>566</v>
      </c>
      <c r="AJ25" s="109">
        <f t="shared" si="13"/>
        <v>7869601.7400000002</v>
      </c>
      <c r="AK25" s="110">
        <v>177</v>
      </c>
      <c r="AL25" s="110">
        <f t="shared" si="14"/>
        <v>2460988.5299999998</v>
      </c>
      <c r="AM25" s="110"/>
      <c r="AN25" s="109">
        <f t="shared" si="15"/>
        <v>0</v>
      </c>
      <c r="AO25" s="132"/>
      <c r="AP25" s="109">
        <f t="shared" si="16"/>
        <v>0</v>
      </c>
      <c r="AQ25" s="110"/>
      <c r="AR25" s="116">
        <f t="shared" si="17"/>
        <v>0</v>
      </c>
      <c r="AS25" s="110"/>
      <c r="AT25" s="109">
        <f t="shared" si="18"/>
        <v>0</v>
      </c>
      <c r="AU25" s="110"/>
      <c r="AV25" s="110">
        <f t="shared" si="19"/>
        <v>0</v>
      </c>
      <c r="AW25" s="110"/>
      <c r="AX25" s="109">
        <f t="shared" si="20"/>
        <v>0</v>
      </c>
      <c r="AY25" s="110"/>
      <c r="AZ25" s="109">
        <f t="shared" si="21"/>
        <v>0</v>
      </c>
      <c r="BA25" s="110">
        <v>0</v>
      </c>
      <c r="BB25" s="109">
        <f t="shared" si="22"/>
        <v>0</v>
      </c>
      <c r="BC25" s="110"/>
      <c r="BD25" s="109">
        <f t="shared" si="23"/>
        <v>0</v>
      </c>
      <c r="BE25" s="110">
        <v>45</v>
      </c>
      <c r="BF25" s="109">
        <f t="shared" si="24"/>
        <v>728058.24</v>
      </c>
      <c r="BG25" s="110"/>
      <c r="BH25" s="109">
        <f t="shared" si="25"/>
        <v>0</v>
      </c>
      <c r="BI25" s="110">
        <v>0</v>
      </c>
      <c r="BJ25" s="109">
        <f t="shared" si="26"/>
        <v>0</v>
      </c>
      <c r="BK25" s="132">
        <v>360</v>
      </c>
      <c r="BL25" s="109">
        <f t="shared" si="27"/>
        <v>4914393.12</v>
      </c>
      <c r="BM25" s="110">
        <v>80</v>
      </c>
      <c r="BN25" s="109">
        <f t="shared" si="28"/>
        <v>1213430.3999999999</v>
      </c>
      <c r="BO25" s="110"/>
      <c r="BP25" s="109">
        <f t="shared" si="29"/>
        <v>0</v>
      </c>
      <c r="BQ25" s="110"/>
      <c r="BR25" s="109">
        <f t="shared" si="30"/>
        <v>0</v>
      </c>
      <c r="BS25" s="110">
        <v>268</v>
      </c>
      <c r="BT25" s="116">
        <f t="shared" si="31"/>
        <v>4471491.0240000002</v>
      </c>
      <c r="BU25" s="133">
        <v>0</v>
      </c>
      <c r="BV25" s="109">
        <f t="shared" si="32"/>
        <v>0</v>
      </c>
      <c r="BW25" s="110">
        <v>0</v>
      </c>
      <c r="BX25" s="109">
        <f t="shared" si="33"/>
        <v>0</v>
      </c>
      <c r="BY25" s="110"/>
      <c r="BZ25" s="109">
        <f t="shared" si="34"/>
        <v>0</v>
      </c>
      <c r="CA25" s="110">
        <v>69</v>
      </c>
      <c r="CB25" s="109">
        <f t="shared" si="35"/>
        <v>1046583.72</v>
      </c>
      <c r="CC25" s="134"/>
      <c r="CD25" s="110">
        <f t="shared" si="36"/>
        <v>0</v>
      </c>
      <c r="CE25" s="110">
        <v>0</v>
      </c>
      <c r="CF25" s="109">
        <f t="shared" si="37"/>
        <v>0</v>
      </c>
      <c r="CG25" s="110"/>
      <c r="CH25" s="109">
        <f t="shared" si="38"/>
        <v>0</v>
      </c>
      <c r="CI25" s="110">
        <v>28</v>
      </c>
      <c r="CJ25" s="109">
        <f t="shared" si="39"/>
        <v>247742.03999999995</v>
      </c>
      <c r="CK25" s="110"/>
      <c r="CL25" s="109">
        <f t="shared" si="40"/>
        <v>0</v>
      </c>
      <c r="CM25" s="110">
        <v>168</v>
      </c>
      <c r="CN25" s="109">
        <f t="shared" si="41"/>
        <v>2123503.1999999997</v>
      </c>
      <c r="CO25" s="110">
        <v>50</v>
      </c>
      <c r="CP25" s="109">
        <f t="shared" si="42"/>
        <v>701514.45000000007</v>
      </c>
      <c r="CQ25" s="110">
        <v>122</v>
      </c>
      <c r="CR25" s="109">
        <f t="shared" si="43"/>
        <v>2054034.3096</v>
      </c>
      <c r="CS25" s="110"/>
      <c r="CT25" s="109">
        <f t="shared" si="44"/>
        <v>0</v>
      </c>
      <c r="CU25" s="110">
        <v>0</v>
      </c>
      <c r="CV25" s="109">
        <f t="shared" si="45"/>
        <v>0</v>
      </c>
      <c r="CW25" s="132">
        <v>0</v>
      </c>
      <c r="CX25" s="109">
        <f t="shared" si="46"/>
        <v>0</v>
      </c>
      <c r="CY25" s="110">
        <v>0</v>
      </c>
      <c r="CZ25" s="116">
        <f t="shared" si="47"/>
        <v>0</v>
      </c>
      <c r="DA25" s="110">
        <v>5</v>
      </c>
      <c r="DB25" s="109">
        <f t="shared" si="48"/>
        <v>75839.399999999994</v>
      </c>
      <c r="DC25" s="134">
        <v>3</v>
      </c>
      <c r="DD25" s="109">
        <f t="shared" si="49"/>
        <v>45503.64</v>
      </c>
      <c r="DE25" s="110">
        <v>82</v>
      </c>
      <c r="DF25" s="109">
        <f t="shared" si="50"/>
        <v>1492519.3919999998</v>
      </c>
      <c r="DG25" s="110"/>
      <c r="DH25" s="109">
        <f t="shared" si="51"/>
        <v>0</v>
      </c>
      <c r="DI25" s="110">
        <v>8</v>
      </c>
      <c r="DJ25" s="122">
        <f t="shared" si="52"/>
        <v>206044.8156</v>
      </c>
      <c r="DK25" s="123">
        <f t="shared" si="53"/>
        <v>2290</v>
      </c>
      <c r="DL25" s="122">
        <f t="shared" si="53"/>
        <v>33354148.859199993</v>
      </c>
      <c r="DM25" s="1"/>
      <c r="DN25" s="1">
        <f t="shared" si="54"/>
        <v>893.1</v>
      </c>
      <c r="DO25" s="52">
        <f t="shared" si="55"/>
        <v>893.1</v>
      </c>
      <c r="DQ25" s="52">
        <f t="shared" si="56"/>
        <v>2290</v>
      </c>
    </row>
    <row r="26" spans="1:121" ht="30" customHeight="1" x14ac:dyDescent="0.25">
      <c r="A26" s="128"/>
      <c r="B26" s="129">
        <v>12</v>
      </c>
      <c r="C26" s="101" t="s">
        <v>166</v>
      </c>
      <c r="D26" s="102" t="s">
        <v>167</v>
      </c>
      <c r="E26" s="89">
        <v>23150</v>
      </c>
      <c r="F26" s="106">
        <v>0.57999999999999996</v>
      </c>
      <c r="G26" s="104">
        <v>1</v>
      </c>
      <c r="H26" s="105"/>
      <c r="I26" s="106">
        <v>1.4</v>
      </c>
      <c r="J26" s="106">
        <v>1.68</v>
      </c>
      <c r="K26" s="106">
        <v>2.23</v>
      </c>
      <c r="L26" s="107">
        <v>2.57</v>
      </c>
      <c r="M26" s="110">
        <v>223</v>
      </c>
      <c r="N26" s="109">
        <f t="shared" si="57"/>
        <v>4611100.34</v>
      </c>
      <c r="O26" s="110"/>
      <c r="P26" s="110">
        <f t="shared" si="4"/>
        <v>0</v>
      </c>
      <c r="Q26" s="110"/>
      <c r="R26" s="109">
        <f t="shared" si="5"/>
        <v>0</v>
      </c>
      <c r="S26" s="110">
        <v>275</v>
      </c>
      <c r="T26" s="109">
        <f t="shared" si="58"/>
        <v>6336816.7041666675</v>
      </c>
      <c r="U26" s="110"/>
      <c r="V26" s="109">
        <f t="shared" si="6"/>
        <v>0</v>
      </c>
      <c r="W26" s="110">
        <v>0</v>
      </c>
      <c r="X26" s="109">
        <f t="shared" si="7"/>
        <v>0</v>
      </c>
      <c r="Y26" s="110"/>
      <c r="Z26" s="109">
        <f t="shared" si="8"/>
        <v>0</v>
      </c>
      <c r="AA26" s="110">
        <v>0</v>
      </c>
      <c r="AB26" s="109">
        <f t="shared" si="9"/>
        <v>0</v>
      </c>
      <c r="AC26" s="110">
        <v>15</v>
      </c>
      <c r="AD26" s="109">
        <f t="shared" si="10"/>
        <v>310163.7</v>
      </c>
      <c r="AE26" s="110">
        <v>0</v>
      </c>
      <c r="AF26" s="109">
        <f t="shared" si="11"/>
        <v>0</v>
      </c>
      <c r="AG26" s="112"/>
      <c r="AH26" s="109">
        <f t="shared" si="12"/>
        <v>0</v>
      </c>
      <c r="AI26" s="110">
        <v>380</v>
      </c>
      <c r="AJ26" s="109">
        <f t="shared" si="13"/>
        <v>7857480.4000000004</v>
      </c>
      <c r="AK26" s="110">
        <v>200</v>
      </c>
      <c r="AL26" s="110">
        <f t="shared" si="14"/>
        <v>4135516</v>
      </c>
      <c r="AM26" s="110"/>
      <c r="AN26" s="109">
        <f t="shared" si="15"/>
        <v>0</v>
      </c>
      <c r="AO26" s="131">
        <v>0</v>
      </c>
      <c r="AP26" s="109">
        <f t="shared" si="16"/>
        <v>0</v>
      </c>
      <c r="AQ26" s="110">
        <v>89</v>
      </c>
      <c r="AR26" s="116">
        <f t="shared" si="17"/>
        <v>2208365.5440000002</v>
      </c>
      <c r="AS26" s="110"/>
      <c r="AT26" s="109">
        <f t="shared" si="18"/>
        <v>0</v>
      </c>
      <c r="AU26" s="110"/>
      <c r="AV26" s="110">
        <f t="shared" si="19"/>
        <v>0</v>
      </c>
      <c r="AW26" s="110"/>
      <c r="AX26" s="109">
        <f t="shared" si="20"/>
        <v>0</v>
      </c>
      <c r="AY26" s="110"/>
      <c r="AZ26" s="109">
        <f t="shared" si="21"/>
        <v>0</v>
      </c>
      <c r="BA26" s="110"/>
      <c r="BB26" s="109">
        <f t="shared" si="22"/>
        <v>0</v>
      </c>
      <c r="BC26" s="110"/>
      <c r="BD26" s="109">
        <f t="shared" si="23"/>
        <v>0</v>
      </c>
      <c r="BE26" s="110">
        <v>75</v>
      </c>
      <c r="BF26" s="109">
        <f t="shared" si="24"/>
        <v>1804588.7999999998</v>
      </c>
      <c r="BG26" s="110"/>
      <c r="BH26" s="109">
        <f t="shared" si="25"/>
        <v>0</v>
      </c>
      <c r="BI26" s="110">
        <v>0</v>
      </c>
      <c r="BJ26" s="109">
        <f t="shared" si="26"/>
        <v>0</v>
      </c>
      <c r="BK26" s="132">
        <v>510</v>
      </c>
      <c r="BL26" s="109">
        <f t="shared" si="27"/>
        <v>10353828.239999998</v>
      </c>
      <c r="BM26" s="110">
        <v>30</v>
      </c>
      <c r="BN26" s="109">
        <f t="shared" si="28"/>
        <v>676720.79999999993</v>
      </c>
      <c r="BO26" s="110">
        <v>0</v>
      </c>
      <c r="BP26" s="109">
        <f t="shared" si="29"/>
        <v>0</v>
      </c>
      <c r="BQ26" s="110">
        <v>5</v>
      </c>
      <c r="BR26" s="109">
        <f t="shared" si="30"/>
        <v>144367.10400000002</v>
      </c>
      <c r="BS26" s="110"/>
      <c r="BT26" s="116">
        <f t="shared" si="31"/>
        <v>0</v>
      </c>
      <c r="BU26" s="133">
        <v>0</v>
      </c>
      <c r="BV26" s="109">
        <f t="shared" si="32"/>
        <v>0</v>
      </c>
      <c r="BW26" s="110">
        <v>0</v>
      </c>
      <c r="BX26" s="109">
        <f t="shared" si="33"/>
        <v>0</v>
      </c>
      <c r="BY26" s="110">
        <v>85</v>
      </c>
      <c r="BZ26" s="109">
        <f t="shared" si="34"/>
        <v>1597813</v>
      </c>
      <c r="CA26" s="110"/>
      <c r="CB26" s="109">
        <f t="shared" si="35"/>
        <v>0</v>
      </c>
      <c r="CC26" s="134"/>
      <c r="CD26" s="110">
        <f t="shared" si="36"/>
        <v>0</v>
      </c>
      <c r="CE26" s="110">
        <v>0</v>
      </c>
      <c r="CF26" s="109">
        <f t="shared" si="37"/>
        <v>0</v>
      </c>
      <c r="CG26" s="110"/>
      <c r="CH26" s="109">
        <f t="shared" si="38"/>
        <v>0</v>
      </c>
      <c r="CI26" s="110"/>
      <c r="CJ26" s="109">
        <f t="shared" si="39"/>
        <v>0</v>
      </c>
      <c r="CK26" s="110"/>
      <c r="CL26" s="109">
        <f t="shared" si="40"/>
        <v>0</v>
      </c>
      <c r="CM26" s="110"/>
      <c r="CN26" s="109">
        <f t="shared" si="41"/>
        <v>0</v>
      </c>
      <c r="CO26" s="110"/>
      <c r="CP26" s="109">
        <f t="shared" si="42"/>
        <v>0</v>
      </c>
      <c r="CQ26" s="110">
        <v>6</v>
      </c>
      <c r="CR26" s="109">
        <f t="shared" si="43"/>
        <v>150232.01760000002</v>
      </c>
      <c r="CS26" s="110">
        <v>2</v>
      </c>
      <c r="CT26" s="109">
        <f t="shared" si="44"/>
        <v>54137.66399999999</v>
      </c>
      <c r="CU26" s="110">
        <v>0</v>
      </c>
      <c r="CV26" s="109">
        <f t="shared" si="45"/>
        <v>0</v>
      </c>
      <c r="CW26" s="132">
        <v>0</v>
      </c>
      <c r="CX26" s="109">
        <f t="shared" si="46"/>
        <v>0</v>
      </c>
      <c r="CY26" s="110">
        <v>0</v>
      </c>
      <c r="CZ26" s="116">
        <f t="shared" si="47"/>
        <v>0</v>
      </c>
      <c r="DA26" s="110">
        <v>10</v>
      </c>
      <c r="DB26" s="109">
        <f t="shared" si="48"/>
        <v>225573.6</v>
      </c>
      <c r="DC26" s="134"/>
      <c r="DD26" s="109">
        <f t="shared" si="49"/>
        <v>0</v>
      </c>
      <c r="DE26" s="110">
        <v>5</v>
      </c>
      <c r="DF26" s="109">
        <f t="shared" si="50"/>
        <v>135344.16</v>
      </c>
      <c r="DG26" s="110"/>
      <c r="DH26" s="109">
        <f t="shared" si="51"/>
        <v>0</v>
      </c>
      <c r="DI26" s="110"/>
      <c r="DJ26" s="122">
        <f t="shared" si="52"/>
        <v>0</v>
      </c>
      <c r="DK26" s="123">
        <f t="shared" si="53"/>
        <v>1910</v>
      </c>
      <c r="DL26" s="122">
        <f t="shared" si="53"/>
        <v>40602048.073766664</v>
      </c>
      <c r="DM26" s="1"/>
      <c r="DN26" s="1">
        <f t="shared" si="54"/>
        <v>1107.8</v>
      </c>
      <c r="DO26" s="52">
        <f t="shared" si="55"/>
        <v>1107.8</v>
      </c>
      <c r="DQ26" s="52">
        <f t="shared" si="56"/>
        <v>1910</v>
      </c>
    </row>
    <row r="27" spans="1:121" ht="30" customHeight="1" x14ac:dyDescent="0.25">
      <c r="A27" s="128"/>
      <c r="B27" s="129">
        <v>13</v>
      </c>
      <c r="C27" s="101" t="s">
        <v>168</v>
      </c>
      <c r="D27" s="102" t="s">
        <v>169</v>
      </c>
      <c r="E27" s="89">
        <v>23150</v>
      </c>
      <c r="F27" s="106">
        <v>1.17</v>
      </c>
      <c r="G27" s="104">
        <v>1</v>
      </c>
      <c r="H27" s="105"/>
      <c r="I27" s="106">
        <v>1.4</v>
      </c>
      <c r="J27" s="106">
        <v>1.68</v>
      </c>
      <c r="K27" s="106">
        <v>2.23</v>
      </c>
      <c r="L27" s="107">
        <v>2.57</v>
      </c>
      <c r="M27" s="110">
        <v>400</v>
      </c>
      <c r="N27" s="109">
        <f t="shared" si="57"/>
        <v>16684668</v>
      </c>
      <c r="O27" s="110"/>
      <c r="P27" s="110">
        <f t="shared" si="4"/>
        <v>0</v>
      </c>
      <c r="Q27" s="110"/>
      <c r="R27" s="109">
        <f t="shared" si="5"/>
        <v>0</v>
      </c>
      <c r="S27" s="110">
        <v>400</v>
      </c>
      <c r="T27" s="109">
        <f t="shared" si="58"/>
        <v>18593292.899999999</v>
      </c>
      <c r="U27" s="110">
        <v>25</v>
      </c>
      <c r="V27" s="109">
        <f t="shared" si="6"/>
        <v>1042791.75</v>
      </c>
      <c r="W27" s="110">
        <v>0</v>
      </c>
      <c r="X27" s="109">
        <f t="shared" si="7"/>
        <v>0</v>
      </c>
      <c r="Y27" s="110"/>
      <c r="Z27" s="109">
        <f t="shared" si="8"/>
        <v>0</v>
      </c>
      <c r="AA27" s="110">
        <v>0</v>
      </c>
      <c r="AB27" s="109">
        <f t="shared" si="9"/>
        <v>0</v>
      </c>
      <c r="AC27" s="110">
        <v>42</v>
      </c>
      <c r="AD27" s="109">
        <f t="shared" si="10"/>
        <v>1751890.1400000001</v>
      </c>
      <c r="AE27" s="110">
        <v>0</v>
      </c>
      <c r="AF27" s="109">
        <f t="shared" si="11"/>
        <v>0</v>
      </c>
      <c r="AG27" s="112"/>
      <c r="AH27" s="109">
        <f t="shared" si="12"/>
        <v>0</v>
      </c>
      <c r="AI27" s="110">
        <v>430</v>
      </c>
      <c r="AJ27" s="109">
        <f t="shared" si="13"/>
        <v>17936018.099999998</v>
      </c>
      <c r="AK27" s="110">
        <f>287-87</f>
        <v>200</v>
      </c>
      <c r="AL27" s="110">
        <f t="shared" si="14"/>
        <v>8342334</v>
      </c>
      <c r="AM27" s="110">
        <v>5</v>
      </c>
      <c r="AN27" s="109">
        <f t="shared" si="15"/>
        <v>250270.02</v>
      </c>
      <c r="AO27" s="132">
        <v>5</v>
      </c>
      <c r="AP27" s="109">
        <f t="shared" si="16"/>
        <v>250270.02</v>
      </c>
      <c r="AQ27" s="110">
        <v>38</v>
      </c>
      <c r="AR27" s="116">
        <f t="shared" si="17"/>
        <v>1902052.152</v>
      </c>
      <c r="AS27" s="110"/>
      <c r="AT27" s="109">
        <f t="shared" si="18"/>
        <v>0</v>
      </c>
      <c r="AU27" s="110">
        <v>10</v>
      </c>
      <c r="AV27" s="110">
        <f t="shared" si="19"/>
        <v>341277.3</v>
      </c>
      <c r="AW27" s="110"/>
      <c r="AX27" s="109">
        <f t="shared" si="20"/>
        <v>0</v>
      </c>
      <c r="AY27" s="110"/>
      <c r="AZ27" s="109">
        <f t="shared" si="21"/>
        <v>0</v>
      </c>
      <c r="BA27" s="110"/>
      <c r="BB27" s="109">
        <f t="shared" si="22"/>
        <v>0</v>
      </c>
      <c r="BC27" s="110"/>
      <c r="BD27" s="109">
        <f t="shared" si="23"/>
        <v>0</v>
      </c>
      <c r="BE27" s="110">
        <v>35</v>
      </c>
      <c r="BF27" s="109">
        <f t="shared" si="24"/>
        <v>1698802.56</v>
      </c>
      <c r="BG27" s="110"/>
      <c r="BH27" s="109">
        <f t="shared" si="25"/>
        <v>0</v>
      </c>
      <c r="BI27" s="110">
        <v>0</v>
      </c>
      <c r="BJ27" s="109">
        <f t="shared" si="26"/>
        <v>0</v>
      </c>
      <c r="BK27" s="132">
        <v>669</v>
      </c>
      <c r="BL27" s="109">
        <f t="shared" si="27"/>
        <v>27397741.644000001</v>
      </c>
      <c r="BM27" s="110">
        <v>85</v>
      </c>
      <c r="BN27" s="109">
        <f t="shared" si="28"/>
        <v>3867809.4</v>
      </c>
      <c r="BO27" s="110">
        <v>0</v>
      </c>
      <c r="BP27" s="109">
        <f t="shared" si="29"/>
        <v>0</v>
      </c>
      <c r="BQ27" s="110">
        <v>14</v>
      </c>
      <c r="BR27" s="109">
        <f t="shared" si="30"/>
        <v>815425.22879999992</v>
      </c>
      <c r="BS27" s="110">
        <v>48</v>
      </c>
      <c r="BT27" s="116">
        <f t="shared" si="31"/>
        <v>2402592.1919999998</v>
      </c>
      <c r="BU27" s="133">
        <v>0</v>
      </c>
      <c r="BV27" s="109">
        <f t="shared" si="32"/>
        <v>0</v>
      </c>
      <c r="BW27" s="110">
        <v>0</v>
      </c>
      <c r="BX27" s="109">
        <f t="shared" si="33"/>
        <v>0</v>
      </c>
      <c r="BY27" s="110">
        <v>55</v>
      </c>
      <c r="BZ27" s="109">
        <f t="shared" si="34"/>
        <v>2085583.4999999998</v>
      </c>
      <c r="CA27" s="110">
        <v>10</v>
      </c>
      <c r="CB27" s="109">
        <f t="shared" si="35"/>
        <v>455036.39999999997</v>
      </c>
      <c r="CC27" s="134"/>
      <c r="CD27" s="110">
        <f t="shared" si="36"/>
        <v>0</v>
      </c>
      <c r="CE27" s="110">
        <v>0</v>
      </c>
      <c r="CF27" s="109">
        <f t="shared" si="37"/>
        <v>0</v>
      </c>
      <c r="CG27" s="110"/>
      <c r="CH27" s="109">
        <f t="shared" si="38"/>
        <v>0</v>
      </c>
      <c r="CI27" s="110"/>
      <c r="CJ27" s="109">
        <f t="shared" si="39"/>
        <v>0</v>
      </c>
      <c r="CK27" s="110"/>
      <c r="CL27" s="109">
        <f t="shared" si="40"/>
        <v>0</v>
      </c>
      <c r="CM27" s="110">
        <v>10</v>
      </c>
      <c r="CN27" s="109">
        <f t="shared" si="41"/>
        <v>379197</v>
      </c>
      <c r="CO27" s="110">
        <v>10</v>
      </c>
      <c r="CP27" s="109">
        <f t="shared" si="42"/>
        <v>420908.67000000004</v>
      </c>
      <c r="CQ27" s="110">
        <v>57</v>
      </c>
      <c r="CR27" s="109">
        <f t="shared" si="43"/>
        <v>2879015.3028000002</v>
      </c>
      <c r="CS27" s="110">
        <v>7</v>
      </c>
      <c r="CT27" s="109">
        <f t="shared" si="44"/>
        <v>382230.57599999994</v>
      </c>
      <c r="CU27" s="110">
        <v>0</v>
      </c>
      <c r="CV27" s="109">
        <f t="shared" si="45"/>
        <v>0</v>
      </c>
      <c r="CW27" s="132">
        <v>0</v>
      </c>
      <c r="CX27" s="109">
        <f t="shared" si="46"/>
        <v>0</v>
      </c>
      <c r="CY27" s="110">
        <v>0</v>
      </c>
      <c r="CZ27" s="116">
        <f t="shared" si="47"/>
        <v>0</v>
      </c>
      <c r="DA27" s="110"/>
      <c r="DB27" s="109">
        <f t="shared" si="48"/>
        <v>0</v>
      </c>
      <c r="DC27" s="134">
        <v>2</v>
      </c>
      <c r="DD27" s="109">
        <f t="shared" si="49"/>
        <v>91007.28</v>
      </c>
      <c r="DE27" s="110">
        <v>12</v>
      </c>
      <c r="DF27" s="109">
        <f t="shared" si="50"/>
        <v>655252.41599999985</v>
      </c>
      <c r="DG27" s="110"/>
      <c r="DH27" s="109">
        <f t="shared" si="51"/>
        <v>0</v>
      </c>
      <c r="DI27" s="110">
        <v>7</v>
      </c>
      <c r="DJ27" s="122">
        <f t="shared" si="52"/>
        <v>540867.64095000003</v>
      </c>
      <c r="DK27" s="123">
        <f t="shared" si="53"/>
        <v>2576</v>
      </c>
      <c r="DL27" s="122">
        <f t="shared" si="53"/>
        <v>111166334.19255</v>
      </c>
      <c r="DM27" s="1"/>
      <c r="DN27" s="1">
        <f t="shared" si="54"/>
        <v>3013.9199999999996</v>
      </c>
      <c r="DO27" s="52">
        <f t="shared" si="55"/>
        <v>3013.9199999999996</v>
      </c>
      <c r="DQ27" s="52">
        <f t="shared" si="56"/>
        <v>2576</v>
      </c>
    </row>
    <row r="28" spans="1:121" ht="30" customHeight="1" x14ac:dyDescent="0.25">
      <c r="A28" s="128"/>
      <c r="B28" s="129">
        <v>14</v>
      </c>
      <c r="C28" s="101" t="s">
        <v>170</v>
      </c>
      <c r="D28" s="102" t="s">
        <v>171</v>
      </c>
      <c r="E28" s="89">
        <v>23150</v>
      </c>
      <c r="F28" s="106">
        <v>2.2000000000000002</v>
      </c>
      <c r="G28" s="104">
        <v>1</v>
      </c>
      <c r="H28" s="105"/>
      <c r="I28" s="106">
        <v>1.4</v>
      </c>
      <c r="J28" s="106">
        <v>1.68</v>
      </c>
      <c r="K28" s="106">
        <v>2.23</v>
      </c>
      <c r="L28" s="107">
        <v>2.57</v>
      </c>
      <c r="M28" s="110">
        <v>90</v>
      </c>
      <c r="N28" s="109">
        <f t="shared" si="57"/>
        <v>7058898.0000000009</v>
      </c>
      <c r="O28" s="110"/>
      <c r="P28" s="110">
        <f t="shared" si="4"/>
        <v>0</v>
      </c>
      <c r="Q28" s="110"/>
      <c r="R28" s="109">
        <f t="shared" si="5"/>
        <v>0</v>
      </c>
      <c r="S28" s="110">
        <f>256-30</f>
        <v>226</v>
      </c>
      <c r="T28" s="109">
        <f t="shared" si="58"/>
        <v>19753387.243333332</v>
      </c>
      <c r="U28" s="110"/>
      <c r="V28" s="109">
        <f t="shared" si="6"/>
        <v>0</v>
      </c>
      <c r="W28" s="110">
        <v>0</v>
      </c>
      <c r="X28" s="109">
        <f t="shared" si="7"/>
        <v>0</v>
      </c>
      <c r="Y28" s="110"/>
      <c r="Z28" s="109">
        <f t="shared" si="8"/>
        <v>0</v>
      </c>
      <c r="AA28" s="110">
        <v>0</v>
      </c>
      <c r="AB28" s="109">
        <f t="shared" si="9"/>
        <v>0</v>
      </c>
      <c r="AC28" s="110">
        <v>20</v>
      </c>
      <c r="AD28" s="109">
        <f t="shared" si="10"/>
        <v>1568644.0000000002</v>
      </c>
      <c r="AE28" s="110">
        <v>0</v>
      </c>
      <c r="AF28" s="109">
        <f t="shared" si="11"/>
        <v>0</v>
      </c>
      <c r="AG28" s="112"/>
      <c r="AH28" s="109">
        <f t="shared" si="12"/>
        <v>0</v>
      </c>
      <c r="AI28" s="110">
        <v>58</v>
      </c>
      <c r="AJ28" s="109">
        <f t="shared" si="13"/>
        <v>4549067.6000000006</v>
      </c>
      <c r="AK28" s="110">
        <f>129-29</f>
        <v>100</v>
      </c>
      <c r="AL28" s="110">
        <f t="shared" si="14"/>
        <v>7843220.0000000009</v>
      </c>
      <c r="AM28" s="110"/>
      <c r="AN28" s="109">
        <f t="shared" si="15"/>
        <v>0</v>
      </c>
      <c r="AO28" s="131">
        <v>3</v>
      </c>
      <c r="AP28" s="109">
        <f t="shared" si="16"/>
        <v>282355.92</v>
      </c>
      <c r="AQ28" s="110"/>
      <c r="AR28" s="116">
        <f t="shared" si="17"/>
        <v>0</v>
      </c>
      <c r="AS28" s="110"/>
      <c r="AT28" s="109">
        <f t="shared" si="18"/>
        <v>0</v>
      </c>
      <c r="AU28" s="110">
        <v>5</v>
      </c>
      <c r="AV28" s="110">
        <f t="shared" si="19"/>
        <v>320859</v>
      </c>
      <c r="AW28" s="110"/>
      <c r="AX28" s="109">
        <f t="shared" si="20"/>
        <v>0</v>
      </c>
      <c r="AY28" s="110"/>
      <c r="AZ28" s="109">
        <f t="shared" si="21"/>
        <v>0</v>
      </c>
      <c r="BA28" s="110"/>
      <c r="BB28" s="109">
        <f t="shared" si="22"/>
        <v>0</v>
      </c>
      <c r="BC28" s="110"/>
      <c r="BD28" s="109">
        <f t="shared" si="23"/>
        <v>0</v>
      </c>
      <c r="BE28" s="110">
        <v>15</v>
      </c>
      <c r="BF28" s="109">
        <f t="shared" si="24"/>
        <v>1368998.4000000001</v>
      </c>
      <c r="BG28" s="110"/>
      <c r="BH28" s="109">
        <f t="shared" si="25"/>
        <v>0</v>
      </c>
      <c r="BI28" s="110">
        <v>0</v>
      </c>
      <c r="BJ28" s="109">
        <f t="shared" si="26"/>
        <v>0</v>
      </c>
      <c r="BK28" s="132">
        <v>60</v>
      </c>
      <c r="BL28" s="109">
        <f t="shared" si="27"/>
        <v>4620369.6000000006</v>
      </c>
      <c r="BM28" s="110">
        <v>15</v>
      </c>
      <c r="BN28" s="109">
        <f t="shared" si="28"/>
        <v>1283436.0000000002</v>
      </c>
      <c r="BO28" s="110">
        <v>0</v>
      </c>
      <c r="BP28" s="109">
        <f t="shared" si="29"/>
        <v>0</v>
      </c>
      <c r="BQ28" s="110"/>
      <c r="BR28" s="109">
        <f t="shared" si="30"/>
        <v>0</v>
      </c>
      <c r="BS28" s="110">
        <v>2</v>
      </c>
      <c r="BT28" s="116">
        <f t="shared" si="31"/>
        <v>188237.28000000003</v>
      </c>
      <c r="BU28" s="133">
        <v>0</v>
      </c>
      <c r="BV28" s="109">
        <f t="shared" si="32"/>
        <v>0</v>
      </c>
      <c r="BW28" s="110">
        <v>0</v>
      </c>
      <c r="BX28" s="109">
        <f t="shared" si="33"/>
        <v>0</v>
      </c>
      <c r="BY28" s="110">
        <v>40</v>
      </c>
      <c r="BZ28" s="109">
        <f t="shared" si="34"/>
        <v>2852080</v>
      </c>
      <c r="CA28" s="110"/>
      <c r="CB28" s="109">
        <f t="shared" si="35"/>
        <v>0</v>
      </c>
      <c r="CC28" s="134"/>
      <c r="CD28" s="110">
        <f t="shared" si="36"/>
        <v>0</v>
      </c>
      <c r="CE28" s="110">
        <v>0</v>
      </c>
      <c r="CF28" s="109">
        <f t="shared" si="37"/>
        <v>0</v>
      </c>
      <c r="CG28" s="110"/>
      <c r="CH28" s="109">
        <f t="shared" si="38"/>
        <v>0</v>
      </c>
      <c r="CI28" s="110"/>
      <c r="CJ28" s="109">
        <f t="shared" si="39"/>
        <v>0</v>
      </c>
      <c r="CK28" s="110"/>
      <c r="CL28" s="109">
        <f t="shared" si="40"/>
        <v>0</v>
      </c>
      <c r="CM28" s="110"/>
      <c r="CN28" s="109">
        <f t="shared" si="41"/>
        <v>0</v>
      </c>
      <c r="CO28" s="110"/>
      <c r="CP28" s="109">
        <f t="shared" si="42"/>
        <v>0</v>
      </c>
      <c r="CQ28" s="110">
        <v>32</v>
      </c>
      <c r="CR28" s="109">
        <f t="shared" si="43"/>
        <v>3039176.4480000008</v>
      </c>
      <c r="CS28" s="110">
        <v>5</v>
      </c>
      <c r="CT28" s="109">
        <f t="shared" si="44"/>
        <v>513374.4</v>
      </c>
      <c r="CU28" s="110">
        <v>0</v>
      </c>
      <c r="CV28" s="109">
        <f t="shared" si="45"/>
        <v>0</v>
      </c>
      <c r="CW28" s="132">
        <v>0</v>
      </c>
      <c r="CX28" s="109">
        <f t="shared" si="46"/>
        <v>0</v>
      </c>
      <c r="CY28" s="110">
        <v>0</v>
      </c>
      <c r="CZ28" s="116">
        <f t="shared" si="47"/>
        <v>0</v>
      </c>
      <c r="DA28" s="110"/>
      <c r="DB28" s="109">
        <f t="shared" si="48"/>
        <v>0</v>
      </c>
      <c r="DC28" s="134"/>
      <c r="DD28" s="109">
        <f t="shared" si="49"/>
        <v>0</v>
      </c>
      <c r="DE28" s="110">
        <v>5</v>
      </c>
      <c r="DF28" s="109">
        <f t="shared" si="50"/>
        <v>513374.4</v>
      </c>
      <c r="DG28" s="110"/>
      <c r="DH28" s="109">
        <f t="shared" si="51"/>
        <v>0</v>
      </c>
      <c r="DI28" s="110"/>
      <c r="DJ28" s="122">
        <f t="shared" si="52"/>
        <v>0</v>
      </c>
      <c r="DK28" s="123">
        <f t="shared" si="53"/>
        <v>676</v>
      </c>
      <c r="DL28" s="122">
        <f t="shared" si="53"/>
        <v>55755478.291333333</v>
      </c>
      <c r="DM28" s="1"/>
      <c r="DN28" s="1">
        <f t="shared" si="54"/>
        <v>1487.2</v>
      </c>
      <c r="DO28" s="52">
        <f t="shared" si="55"/>
        <v>1487.2</v>
      </c>
      <c r="DQ28" s="52">
        <f t="shared" si="56"/>
        <v>676</v>
      </c>
    </row>
    <row r="29" spans="1:121" s="127" customFormat="1" ht="15.75" hidden="1" customHeight="1" x14ac:dyDescent="0.25">
      <c r="A29" s="85">
        <v>3</v>
      </c>
      <c r="B29" s="138"/>
      <c r="C29" s="139"/>
      <c r="D29" s="88" t="s">
        <v>172</v>
      </c>
      <c r="E29" s="89">
        <v>23150</v>
      </c>
      <c r="F29" s="140">
        <v>1.25</v>
      </c>
      <c r="G29" s="124">
        <v>1</v>
      </c>
      <c r="H29" s="105"/>
      <c r="I29" s="125">
        <v>1.4</v>
      </c>
      <c r="J29" s="125">
        <v>1.68</v>
      </c>
      <c r="K29" s="125">
        <v>2.23</v>
      </c>
      <c r="L29" s="126">
        <v>2.57</v>
      </c>
      <c r="M29" s="95">
        <f>SUM(M30:M31)</f>
        <v>34</v>
      </c>
      <c r="N29" s="95">
        <f t="shared" ref="N29:BY29" si="59">SUM(N30:N31)</f>
        <v>3660644.6800000006</v>
      </c>
      <c r="O29" s="95">
        <f t="shared" si="59"/>
        <v>0</v>
      </c>
      <c r="P29" s="95">
        <f t="shared" si="59"/>
        <v>0</v>
      </c>
      <c r="Q29" s="95">
        <f t="shared" si="59"/>
        <v>27</v>
      </c>
      <c r="R29" s="95">
        <f t="shared" si="59"/>
        <v>2078096.7899999998</v>
      </c>
      <c r="S29" s="95">
        <f t="shared" si="59"/>
        <v>0</v>
      </c>
      <c r="T29" s="95">
        <f t="shared" si="59"/>
        <v>0</v>
      </c>
      <c r="U29" s="95">
        <f t="shared" si="59"/>
        <v>8</v>
      </c>
      <c r="V29" s="95">
        <f t="shared" si="59"/>
        <v>1289140.1599999999</v>
      </c>
      <c r="W29" s="95">
        <f t="shared" si="59"/>
        <v>0</v>
      </c>
      <c r="X29" s="95">
        <f t="shared" si="59"/>
        <v>0</v>
      </c>
      <c r="Y29" s="95">
        <f t="shared" si="59"/>
        <v>0</v>
      </c>
      <c r="Z29" s="95">
        <f t="shared" si="59"/>
        <v>0</v>
      </c>
      <c r="AA29" s="95">
        <f t="shared" si="59"/>
        <v>0</v>
      </c>
      <c r="AB29" s="95">
        <f t="shared" si="59"/>
        <v>0</v>
      </c>
      <c r="AC29" s="95">
        <f t="shared" si="59"/>
        <v>0</v>
      </c>
      <c r="AD29" s="95">
        <f t="shared" si="59"/>
        <v>0</v>
      </c>
      <c r="AE29" s="95">
        <f t="shared" si="59"/>
        <v>0</v>
      </c>
      <c r="AF29" s="95">
        <f t="shared" si="59"/>
        <v>0</v>
      </c>
      <c r="AG29" s="95">
        <f t="shared" si="59"/>
        <v>0</v>
      </c>
      <c r="AH29" s="95">
        <f t="shared" si="59"/>
        <v>0</v>
      </c>
      <c r="AI29" s="95">
        <f t="shared" si="59"/>
        <v>30</v>
      </c>
      <c r="AJ29" s="95">
        <f t="shared" si="59"/>
        <v>288773.10000000003</v>
      </c>
      <c r="AK29" s="95">
        <f t="shared" si="59"/>
        <v>71</v>
      </c>
      <c r="AL29" s="95">
        <f t="shared" si="59"/>
        <v>1137979.92</v>
      </c>
      <c r="AM29" s="95">
        <f t="shared" si="59"/>
        <v>42</v>
      </c>
      <c r="AN29" s="95">
        <f t="shared" si="59"/>
        <v>485138.80800000002</v>
      </c>
      <c r="AO29" s="95">
        <f t="shared" si="59"/>
        <v>0</v>
      </c>
      <c r="AP29" s="95">
        <f t="shared" si="59"/>
        <v>0</v>
      </c>
      <c r="AQ29" s="95">
        <f t="shared" si="59"/>
        <v>0</v>
      </c>
      <c r="AR29" s="95">
        <f t="shared" si="59"/>
        <v>0</v>
      </c>
      <c r="AS29" s="95">
        <f t="shared" si="59"/>
        <v>1</v>
      </c>
      <c r="AT29" s="95">
        <f t="shared" si="59"/>
        <v>146493.19999999998</v>
      </c>
      <c r="AU29" s="95">
        <f t="shared" si="59"/>
        <v>2</v>
      </c>
      <c r="AV29" s="95">
        <f t="shared" si="59"/>
        <v>139719.50999999998</v>
      </c>
      <c r="AW29" s="95">
        <f>SUM(AW30:AW31)</f>
        <v>0</v>
      </c>
      <c r="AX29" s="95">
        <f>SUM(AX30:AX31)</f>
        <v>0</v>
      </c>
      <c r="AY29" s="95">
        <f>SUM(AY30:AY31)</f>
        <v>0</v>
      </c>
      <c r="AZ29" s="95">
        <f t="shared" si="59"/>
        <v>0</v>
      </c>
      <c r="BA29" s="95">
        <f t="shared" si="59"/>
        <v>0</v>
      </c>
      <c r="BB29" s="95">
        <f t="shared" si="59"/>
        <v>0</v>
      </c>
      <c r="BC29" s="95">
        <f t="shared" si="59"/>
        <v>0</v>
      </c>
      <c r="BD29" s="95">
        <f t="shared" si="59"/>
        <v>0</v>
      </c>
      <c r="BE29" s="95">
        <f t="shared" si="59"/>
        <v>2</v>
      </c>
      <c r="BF29" s="95">
        <f t="shared" si="59"/>
        <v>22401.791999999998</v>
      </c>
      <c r="BG29" s="95">
        <f t="shared" si="59"/>
        <v>22</v>
      </c>
      <c r="BH29" s="95">
        <f t="shared" si="59"/>
        <v>231018.47999999998</v>
      </c>
      <c r="BI29" s="95">
        <f t="shared" si="59"/>
        <v>10</v>
      </c>
      <c r="BJ29" s="95">
        <f t="shared" si="59"/>
        <v>120759.66</v>
      </c>
      <c r="BK29" s="95">
        <f t="shared" si="59"/>
        <v>0</v>
      </c>
      <c r="BL29" s="95">
        <f t="shared" si="59"/>
        <v>0</v>
      </c>
      <c r="BM29" s="95">
        <f t="shared" si="59"/>
        <v>6</v>
      </c>
      <c r="BN29" s="95">
        <f t="shared" si="59"/>
        <v>63005.04</v>
      </c>
      <c r="BO29" s="95">
        <f t="shared" si="59"/>
        <v>10</v>
      </c>
      <c r="BP29" s="95">
        <f t="shared" si="59"/>
        <v>94507.560000000012</v>
      </c>
      <c r="BQ29" s="95">
        <f t="shared" si="59"/>
        <v>3</v>
      </c>
      <c r="BR29" s="95">
        <f t="shared" si="59"/>
        <v>40323.225599999998</v>
      </c>
      <c r="BS29" s="95">
        <f t="shared" si="59"/>
        <v>15</v>
      </c>
      <c r="BT29" s="97">
        <f t="shared" si="59"/>
        <v>173263.86000000002</v>
      </c>
      <c r="BU29" s="98">
        <f t="shared" si="59"/>
        <v>29</v>
      </c>
      <c r="BV29" s="95">
        <f t="shared" si="59"/>
        <v>281685.033</v>
      </c>
      <c r="BW29" s="95">
        <f t="shared" si="59"/>
        <v>22</v>
      </c>
      <c r="BX29" s="95">
        <f t="shared" si="59"/>
        <v>213692.09400000001</v>
      </c>
      <c r="BY29" s="95">
        <f t="shared" si="59"/>
        <v>0</v>
      </c>
      <c r="BZ29" s="95">
        <f t="shared" ref="BZ29:DQ29" si="60">SUM(BZ30:BZ31)</f>
        <v>0</v>
      </c>
      <c r="CA29" s="95">
        <f>SUM(CA30:CA31)</f>
        <v>7</v>
      </c>
      <c r="CB29" s="95">
        <f>SUM(CB30:CB31)</f>
        <v>73505.87999999999</v>
      </c>
      <c r="CC29" s="99">
        <f t="shared" si="60"/>
        <v>0</v>
      </c>
      <c r="CD29" s="95">
        <f t="shared" si="60"/>
        <v>0</v>
      </c>
      <c r="CE29" s="95">
        <f t="shared" si="60"/>
        <v>0</v>
      </c>
      <c r="CF29" s="95">
        <f t="shared" si="60"/>
        <v>0</v>
      </c>
      <c r="CG29" s="95">
        <f t="shared" si="60"/>
        <v>0</v>
      </c>
      <c r="CH29" s="95">
        <f t="shared" si="60"/>
        <v>0</v>
      </c>
      <c r="CI29" s="95">
        <f t="shared" si="60"/>
        <v>0</v>
      </c>
      <c r="CJ29" s="95">
        <f t="shared" si="60"/>
        <v>0</v>
      </c>
      <c r="CK29" s="95">
        <f t="shared" si="60"/>
        <v>5</v>
      </c>
      <c r="CL29" s="95">
        <f t="shared" si="60"/>
        <v>52504.2</v>
      </c>
      <c r="CM29" s="95">
        <f t="shared" si="60"/>
        <v>5</v>
      </c>
      <c r="CN29" s="95">
        <f t="shared" si="60"/>
        <v>43753.5</v>
      </c>
      <c r="CO29" s="95">
        <f t="shared" si="60"/>
        <v>35</v>
      </c>
      <c r="CP29" s="95">
        <f t="shared" si="60"/>
        <v>339964.69500000001</v>
      </c>
      <c r="CQ29" s="95">
        <f t="shared" si="60"/>
        <v>73</v>
      </c>
      <c r="CR29" s="95">
        <f t="shared" si="60"/>
        <v>850883.06520000019</v>
      </c>
      <c r="CS29" s="95">
        <f t="shared" si="60"/>
        <v>5</v>
      </c>
      <c r="CT29" s="95">
        <f t="shared" si="60"/>
        <v>63005.04</v>
      </c>
      <c r="CU29" s="95">
        <f t="shared" si="60"/>
        <v>17</v>
      </c>
      <c r="CV29" s="95">
        <f t="shared" si="60"/>
        <v>178514.28</v>
      </c>
      <c r="CW29" s="95">
        <f t="shared" si="60"/>
        <v>12</v>
      </c>
      <c r="CX29" s="95">
        <f t="shared" si="60"/>
        <v>113409.072</v>
      </c>
      <c r="CY29" s="95">
        <f t="shared" si="60"/>
        <v>0</v>
      </c>
      <c r="CZ29" s="95">
        <f t="shared" si="60"/>
        <v>0</v>
      </c>
      <c r="DA29" s="95">
        <f t="shared" si="60"/>
        <v>3</v>
      </c>
      <c r="DB29" s="95">
        <f t="shared" si="60"/>
        <v>31502.52</v>
      </c>
      <c r="DC29" s="95">
        <f t="shared" si="60"/>
        <v>0</v>
      </c>
      <c r="DD29" s="95">
        <f t="shared" si="60"/>
        <v>0</v>
      </c>
      <c r="DE29" s="95">
        <f t="shared" si="60"/>
        <v>3</v>
      </c>
      <c r="DF29" s="95">
        <f t="shared" si="60"/>
        <v>37803.023999999998</v>
      </c>
      <c r="DG29" s="95">
        <f t="shared" si="60"/>
        <v>4</v>
      </c>
      <c r="DH29" s="95">
        <f t="shared" si="60"/>
        <v>66905.351999999999</v>
      </c>
      <c r="DI29" s="95">
        <f t="shared" si="60"/>
        <v>5</v>
      </c>
      <c r="DJ29" s="95">
        <f t="shared" si="60"/>
        <v>89154.006750000015</v>
      </c>
      <c r="DK29" s="95">
        <f t="shared" si="60"/>
        <v>508</v>
      </c>
      <c r="DL29" s="95">
        <f t="shared" si="60"/>
        <v>12407547.54755</v>
      </c>
      <c r="DM29" s="95">
        <f t="shared" si="60"/>
        <v>0</v>
      </c>
      <c r="DN29" s="95">
        <f t="shared" si="60"/>
        <v>336.90999999999997</v>
      </c>
      <c r="DO29" s="95">
        <f t="shared" si="60"/>
        <v>336.90999999999997</v>
      </c>
      <c r="DQ29" s="95">
        <f t="shared" si="60"/>
        <v>508</v>
      </c>
    </row>
    <row r="30" spans="1:121" ht="30" hidden="1" customHeight="1" x14ac:dyDescent="0.25">
      <c r="A30" s="128"/>
      <c r="B30" s="129">
        <v>15</v>
      </c>
      <c r="C30" s="101" t="s">
        <v>173</v>
      </c>
      <c r="D30" s="102" t="s">
        <v>174</v>
      </c>
      <c r="E30" s="89">
        <v>23150</v>
      </c>
      <c r="F30" s="106">
        <v>4.5199999999999996</v>
      </c>
      <c r="G30" s="104">
        <v>1</v>
      </c>
      <c r="H30" s="105"/>
      <c r="I30" s="106">
        <v>1.4</v>
      </c>
      <c r="J30" s="106">
        <v>1.68</v>
      </c>
      <c r="K30" s="106">
        <v>2.23</v>
      </c>
      <c r="L30" s="107">
        <v>2.57</v>
      </c>
      <c r="M30" s="110">
        <v>22</v>
      </c>
      <c r="N30" s="109">
        <f>(M30*$E30*$F30*$G30*$I30*$N$11)</f>
        <v>3545135.4400000004</v>
      </c>
      <c r="O30" s="110"/>
      <c r="P30" s="110">
        <f>(O30*$E30*$F30*$G30*$I30*$P$11)</f>
        <v>0</v>
      </c>
      <c r="Q30" s="110">
        <v>12</v>
      </c>
      <c r="R30" s="109">
        <f>(Q30*$E30*$F30*$G30*$I30*$R$11)</f>
        <v>1933710.2399999998</v>
      </c>
      <c r="S30" s="110"/>
      <c r="T30" s="109">
        <f>(S30/12*2*$E30*$F30*$G30*$I30*$T$11)+(S30/12*10*$E30*$F30*$G30*$I30*$T$12)</f>
        <v>0</v>
      </c>
      <c r="U30" s="110">
        <v>8</v>
      </c>
      <c r="V30" s="109">
        <f>(U30*$E30*$F30*$G30*$I30*$V$11)</f>
        <v>1289140.1599999999</v>
      </c>
      <c r="W30" s="110">
        <v>0</v>
      </c>
      <c r="X30" s="109">
        <f>(W30*$E30*$F30*$G30*$I30*$X$11)</f>
        <v>0</v>
      </c>
      <c r="Y30" s="110"/>
      <c r="Z30" s="109">
        <f>(Y30*$E30*$F30*$G30*$I30*$Z$11)</f>
        <v>0</v>
      </c>
      <c r="AA30" s="110">
        <v>0</v>
      </c>
      <c r="AB30" s="109">
        <f>(AA30*$E30*$F30*$G30*$I30*$AB$11)</f>
        <v>0</v>
      </c>
      <c r="AC30" s="110"/>
      <c r="AD30" s="109">
        <f>(AC30*$E30*$F30*$G30*$I30*$AD$11)</f>
        <v>0</v>
      </c>
      <c r="AE30" s="110">
        <v>0</v>
      </c>
      <c r="AF30" s="109">
        <f>(AE30*$E30*$F30*$G30*$I30*$AF$11)</f>
        <v>0</v>
      </c>
      <c r="AG30" s="112"/>
      <c r="AH30" s="109">
        <f>(AG30*$E30*$F30*$G30*$I30*$AH$11)</f>
        <v>0</v>
      </c>
      <c r="AI30" s="110"/>
      <c r="AJ30" s="109">
        <f>(AI30*$E30*$F30*$G30*$I30*$AJ$11)</f>
        <v>0</v>
      </c>
      <c r="AK30" s="110">
        <v>3</v>
      </c>
      <c r="AL30" s="110">
        <f>(AK30*$E30*$F30*$G30*$I30*$AL$11)</f>
        <v>483427.55999999994</v>
      </c>
      <c r="AM30" s="110"/>
      <c r="AN30" s="109">
        <f>(AM30*$E30*$F30*$G30*$J30*$AN$11)</f>
        <v>0</v>
      </c>
      <c r="AO30" s="132">
        <v>0</v>
      </c>
      <c r="AP30" s="109">
        <f>(AO30*$E30*$F30*$G30*$J30*$AP$11)</f>
        <v>0</v>
      </c>
      <c r="AQ30" s="110">
        <v>0</v>
      </c>
      <c r="AR30" s="116">
        <f>(AQ30*$E30*$F30*$G30*$J30*$AR$11)</f>
        <v>0</v>
      </c>
      <c r="AS30" s="110">
        <v>1</v>
      </c>
      <c r="AT30" s="109">
        <f>(AS30*$E30*$F30*$G30*$I30*$AT$11)</f>
        <v>146493.19999999998</v>
      </c>
      <c r="AU30" s="110">
        <v>1</v>
      </c>
      <c r="AV30" s="110">
        <f>(AU30*$E30*$F30*$G30*$I30*$AV$11)</f>
        <v>131843.87999999998</v>
      </c>
      <c r="AW30" s="110"/>
      <c r="AX30" s="109">
        <f>(AW30*$E30*$F30*$G30*$I30*$AX$11)</f>
        <v>0</v>
      </c>
      <c r="AY30" s="110">
        <v>0</v>
      </c>
      <c r="AZ30" s="109">
        <f>(AY30*$E30*$F30*$G30*$I30*$AZ$11)</f>
        <v>0</v>
      </c>
      <c r="BA30" s="110">
        <v>0</v>
      </c>
      <c r="BB30" s="109">
        <f>(BA30*$E30*$F30*$G30*$I30*$BB$11)</f>
        <v>0</v>
      </c>
      <c r="BC30" s="110">
        <v>0</v>
      </c>
      <c r="BD30" s="109">
        <f>(BC30*$E30*$F30*$G30*$I30*$BD$11)</f>
        <v>0</v>
      </c>
      <c r="BE30" s="110"/>
      <c r="BF30" s="109">
        <f>(BE30*$E30*$F30*$G30*$I30*$BF$11)</f>
        <v>0</v>
      </c>
      <c r="BG30" s="110"/>
      <c r="BH30" s="109">
        <f>(BG30*$E30*$F30*$G30*$J30*$BH$11)</f>
        <v>0</v>
      </c>
      <c r="BI30" s="110">
        <v>0</v>
      </c>
      <c r="BJ30" s="109">
        <f>(BI30*$E30*$F30*$G30*$J30*$BJ$11)</f>
        <v>0</v>
      </c>
      <c r="BK30" s="110">
        <v>0</v>
      </c>
      <c r="BL30" s="109">
        <f>(BK30*$E30*$F30*$G30*$J30*$BL$11)</f>
        <v>0</v>
      </c>
      <c r="BM30" s="110"/>
      <c r="BN30" s="109">
        <f>(BM30*$E30*$F30*$G30*$J30*$BN$11)</f>
        <v>0</v>
      </c>
      <c r="BO30" s="110"/>
      <c r="BP30" s="109">
        <f>(BO30*$E30*$F30*$G30*$J30*$BP$11)</f>
        <v>0</v>
      </c>
      <c r="BQ30" s="110"/>
      <c r="BR30" s="109">
        <f>(BQ30*$E30*$F30*$G30*$J30*$BR$11)</f>
        <v>0</v>
      </c>
      <c r="BS30" s="110"/>
      <c r="BT30" s="116">
        <f>(BS30*$E30*$F30*$G30*$J30*$BT$11)</f>
        <v>0</v>
      </c>
      <c r="BU30" s="133">
        <v>0</v>
      </c>
      <c r="BV30" s="109">
        <f>(BU30*$E30*$F30*$G30*$I30*$BV$11)</f>
        <v>0</v>
      </c>
      <c r="BW30" s="110"/>
      <c r="BX30" s="109">
        <f>(BW30*$E30*$F30*$G30*$I30*$BX$11)</f>
        <v>0</v>
      </c>
      <c r="BY30" s="110">
        <v>0</v>
      </c>
      <c r="BZ30" s="109">
        <f>(BY30*$E30*$F30*$G30*$I30*$BZ$11)</f>
        <v>0</v>
      </c>
      <c r="CA30" s="110"/>
      <c r="CB30" s="109">
        <f>(CA30*$E30*$F30*$G30*$J30*$CB$11)</f>
        <v>0</v>
      </c>
      <c r="CC30" s="134"/>
      <c r="CD30" s="110">
        <f>(CC30*$E30*$F30*$G30*$I30*$CD$11)</f>
        <v>0</v>
      </c>
      <c r="CE30" s="110">
        <v>0</v>
      </c>
      <c r="CF30" s="109">
        <f>(CE30*$E30*$F30*$G30*$I30*$CF$11)</f>
        <v>0</v>
      </c>
      <c r="CG30" s="110"/>
      <c r="CH30" s="109">
        <f>(CG30*$E30*$F30*$G30*$I30*$CH$11)</f>
        <v>0</v>
      </c>
      <c r="CI30" s="110"/>
      <c r="CJ30" s="109">
        <f>(CI30*$E30*$F30*$G30*$I30*$CJ$11)</f>
        <v>0</v>
      </c>
      <c r="CK30" s="110"/>
      <c r="CL30" s="109">
        <f>(CK30*$E30*$F30*$G30*$I30*$CL$11)</f>
        <v>0</v>
      </c>
      <c r="CM30" s="110">
        <v>0</v>
      </c>
      <c r="CN30" s="109">
        <f>(CM30*$E30*$F30*$G30*$I30*$CN$11)</f>
        <v>0</v>
      </c>
      <c r="CO30" s="110"/>
      <c r="CP30" s="109">
        <f>(CO30*$E30*$F30*$G30*$I30*$CP$11)</f>
        <v>0</v>
      </c>
      <c r="CQ30" s="110"/>
      <c r="CR30" s="109">
        <f>(CQ30*$E30*$F30*$G30*$J30*$CR$11)</f>
        <v>0</v>
      </c>
      <c r="CS30" s="110"/>
      <c r="CT30" s="109">
        <f>(CS30*$E30*$F30*$G30*$J30*$CT$11)</f>
        <v>0</v>
      </c>
      <c r="CU30" s="110">
        <v>0</v>
      </c>
      <c r="CV30" s="109">
        <f>(CU30*$E30*$F30*$G30*$J30*$CV$11)</f>
        <v>0</v>
      </c>
      <c r="CW30" s="132">
        <v>0</v>
      </c>
      <c r="CX30" s="109">
        <f>(CW30*$E30*$F30*$G30*$J30*$CX$11)</f>
        <v>0</v>
      </c>
      <c r="CY30" s="110">
        <v>0</v>
      </c>
      <c r="CZ30" s="116">
        <f>(CY30*$E30*$F30*$G30*$J30*$CZ$11)</f>
        <v>0</v>
      </c>
      <c r="DA30" s="110">
        <v>0</v>
      </c>
      <c r="DB30" s="109">
        <f>(DA30*$E30*$F30*$G30*$J30*$DB$11)</f>
        <v>0</v>
      </c>
      <c r="DC30" s="134"/>
      <c r="DD30" s="109">
        <f>(DC30*$E30*$F30*$G30*$J30*$DD$11)</f>
        <v>0</v>
      </c>
      <c r="DE30" s="110"/>
      <c r="DF30" s="109">
        <f>(DE30*$E30*$F30*$G30*$J30*$DF$11)</f>
        <v>0</v>
      </c>
      <c r="DG30" s="110"/>
      <c r="DH30" s="109">
        <f>(DG30*$E30*$F30*$G30*$K30*$DH$11)</f>
        <v>0</v>
      </c>
      <c r="DI30" s="110"/>
      <c r="DJ30" s="122">
        <f>(DI30*$E30*$F30*$G30*$L30*$DJ$11)</f>
        <v>0</v>
      </c>
      <c r="DK30" s="123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47</v>
      </c>
      <c r="DL30" s="122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7529750.4799999995</v>
      </c>
      <c r="DM30" s="1"/>
      <c r="DN30" s="1">
        <f>DK30*F30</f>
        <v>212.43999999999997</v>
      </c>
      <c r="DO30" s="52">
        <f>DK30*F30</f>
        <v>212.43999999999997</v>
      </c>
      <c r="DQ30" s="52">
        <f>DK30*G30</f>
        <v>47</v>
      </c>
    </row>
    <row r="31" spans="1:121" ht="30" hidden="1" customHeight="1" x14ac:dyDescent="0.25">
      <c r="A31" s="128"/>
      <c r="B31" s="129">
        <v>16</v>
      </c>
      <c r="C31" s="101" t="s">
        <v>175</v>
      </c>
      <c r="D31" s="102" t="s">
        <v>176</v>
      </c>
      <c r="E31" s="89">
        <v>23150</v>
      </c>
      <c r="F31" s="141">
        <v>0.27</v>
      </c>
      <c r="G31" s="104">
        <v>1</v>
      </c>
      <c r="H31" s="105"/>
      <c r="I31" s="106">
        <v>1.4</v>
      </c>
      <c r="J31" s="106">
        <v>1.68</v>
      </c>
      <c r="K31" s="106">
        <v>2.23</v>
      </c>
      <c r="L31" s="107">
        <v>2.57</v>
      </c>
      <c r="M31" s="110">
        <v>12</v>
      </c>
      <c r="N31" s="109">
        <f>(M31*$E31*$F31*$G31*$I31*$N$11)</f>
        <v>115509.24</v>
      </c>
      <c r="O31" s="110"/>
      <c r="P31" s="110">
        <f>(O31*$E31*$F31*$G31*$I31*$P$11)</f>
        <v>0</v>
      </c>
      <c r="Q31" s="110">
        <v>15</v>
      </c>
      <c r="R31" s="109">
        <f>(Q31*$E31*$F31*$G31*$I31*$R$11)</f>
        <v>144386.55000000002</v>
      </c>
      <c r="S31" s="110"/>
      <c r="T31" s="109">
        <f t="shared" si="58"/>
        <v>0</v>
      </c>
      <c r="U31" s="110"/>
      <c r="V31" s="109">
        <f>(U31*$E31*$F31*$G31*$I31*$V$11)</f>
        <v>0</v>
      </c>
      <c r="W31" s="110"/>
      <c r="X31" s="109">
        <f>(W31*$E31*$F31*$G31*$I31*$X$11)</f>
        <v>0</v>
      </c>
      <c r="Y31" s="110"/>
      <c r="Z31" s="109">
        <f>(Y31*$E31*$F31*$G31*$I31*$Z$11)</f>
        <v>0</v>
      </c>
      <c r="AA31" s="110"/>
      <c r="AB31" s="109">
        <f>(AA31*$E31*$F31*$G31*$I31*$AB$11)</f>
        <v>0</v>
      </c>
      <c r="AC31" s="110"/>
      <c r="AD31" s="109">
        <f>(AC31*$E31*$F31*$G31*$I31*$AD$11)</f>
        <v>0</v>
      </c>
      <c r="AE31" s="110"/>
      <c r="AF31" s="109">
        <f>(AE31*$E31*$F31*$G31*$I31*$AF$11)</f>
        <v>0</v>
      </c>
      <c r="AG31" s="112"/>
      <c r="AH31" s="109">
        <f>(AG31*$E31*$F31*$G31*$I31*$AH$11)</f>
        <v>0</v>
      </c>
      <c r="AI31" s="110">
        <v>30</v>
      </c>
      <c r="AJ31" s="109">
        <f>(AI31*$E31*$F31*$G31*$I31*$AJ$11)</f>
        <v>288773.10000000003</v>
      </c>
      <c r="AK31" s="110">
        <v>68</v>
      </c>
      <c r="AL31" s="110">
        <f>(AK31*$E31*$F31*$G31*$I31*$AL$11)</f>
        <v>654552.36</v>
      </c>
      <c r="AM31" s="110">
        <v>42</v>
      </c>
      <c r="AN31" s="109">
        <f>(AM31*$E31*$F31*$G31*$J31*$AN$11)</f>
        <v>485138.80800000002</v>
      </c>
      <c r="AO31" s="132">
        <v>0</v>
      </c>
      <c r="AP31" s="109">
        <f>(AO31*$E31*$F31*$G31*$J31*$AP$11)</f>
        <v>0</v>
      </c>
      <c r="AQ31" s="110"/>
      <c r="AR31" s="116">
        <f>(AQ31*$E31*$F31*$G31*$J31*$AR$11)</f>
        <v>0</v>
      </c>
      <c r="AS31" s="110"/>
      <c r="AT31" s="109">
        <f>(AS31*$E31*$F31*$G31*$I31*$AT$11)</f>
        <v>0</v>
      </c>
      <c r="AU31" s="110">
        <v>1</v>
      </c>
      <c r="AV31" s="110">
        <f>(AU31*$E31*$F31*$G31*$I31*$AV$11)</f>
        <v>7875.6299999999992</v>
      </c>
      <c r="AW31" s="110"/>
      <c r="AX31" s="109">
        <f>(AW31*$E31*$F31*$G31*$I31*$AX$11)</f>
        <v>0</v>
      </c>
      <c r="AY31" s="110"/>
      <c r="AZ31" s="109">
        <f>(AY31*$E31*$F31*$G31*$I31*$AZ$11)</f>
        <v>0</v>
      </c>
      <c r="BA31" s="110"/>
      <c r="BB31" s="109">
        <f>(BA31*$E31*$F31*$G31*$I31*$BB$11)</f>
        <v>0</v>
      </c>
      <c r="BC31" s="110"/>
      <c r="BD31" s="109">
        <f>(BC31*$E31*$F31*$G31*$I31*$BD$11)</f>
        <v>0</v>
      </c>
      <c r="BE31" s="110">
        <v>2</v>
      </c>
      <c r="BF31" s="109">
        <f>(BE31*$E31*$F31*$G31*$I31*$BF$11)</f>
        <v>22401.791999999998</v>
      </c>
      <c r="BG31" s="110">
        <v>22</v>
      </c>
      <c r="BH31" s="109">
        <f>(BG31*$E31*$F31*$G31*$J31*$BH$11)</f>
        <v>231018.47999999998</v>
      </c>
      <c r="BI31" s="110">
        <v>10</v>
      </c>
      <c r="BJ31" s="109">
        <f>(BI31*$E31*$F31*$G31*$J31*$BJ$11)</f>
        <v>120759.66</v>
      </c>
      <c r="BK31" s="110"/>
      <c r="BL31" s="109">
        <f>(BK31*$E31*$F31*$G31*$J31*$BL$11)</f>
        <v>0</v>
      </c>
      <c r="BM31" s="110">
        <v>6</v>
      </c>
      <c r="BN31" s="109">
        <f>(BM31*$E31*$F31*$G31*$J31*$BN$11)</f>
        <v>63005.04</v>
      </c>
      <c r="BO31" s="110">
        <v>10</v>
      </c>
      <c r="BP31" s="109">
        <f>(BO31*$E31*$F31*$G31*$J31*$BP$11)</f>
        <v>94507.560000000012</v>
      </c>
      <c r="BQ31" s="110">
        <v>3</v>
      </c>
      <c r="BR31" s="109">
        <f>(BQ31*$E31*$F31*$G31*$J31*$BR$11)</f>
        <v>40323.225599999998</v>
      </c>
      <c r="BS31" s="110">
        <v>15</v>
      </c>
      <c r="BT31" s="116">
        <f>(BS31*$E31*$F31*$G31*$J31*$BT$11)</f>
        <v>173263.86000000002</v>
      </c>
      <c r="BU31" s="133">
        <v>29</v>
      </c>
      <c r="BV31" s="109">
        <f>(BU31*$E31*$F31*$G31*$I31*$BV$11)</f>
        <v>281685.033</v>
      </c>
      <c r="BW31" s="110">
        <v>22</v>
      </c>
      <c r="BX31" s="109">
        <f>(BW31*$E31*$F31*$G31*$I31*$BX$11)</f>
        <v>213692.09400000001</v>
      </c>
      <c r="BY31" s="110"/>
      <c r="BZ31" s="109">
        <f>(BY31*$E31*$F31*$G31*$I31*$BZ$11)</f>
        <v>0</v>
      </c>
      <c r="CA31" s="110">
        <v>7</v>
      </c>
      <c r="CB31" s="109">
        <f>(CA31*$E31*$F31*$G31*$J31*$CB$11)</f>
        <v>73505.87999999999</v>
      </c>
      <c r="CC31" s="134"/>
      <c r="CD31" s="110">
        <f>(CC31*$E31*$F31*$G31*$I31*$CD$11)</f>
        <v>0</v>
      </c>
      <c r="CE31" s="110"/>
      <c r="CF31" s="109">
        <f>(CE31*$E31*$F31*$G31*$I31*$CF$11)</f>
        <v>0</v>
      </c>
      <c r="CG31" s="110"/>
      <c r="CH31" s="109">
        <f>(CG31*$E31*$F31*$G31*$I31*$CH$11)</f>
        <v>0</v>
      </c>
      <c r="CI31" s="110"/>
      <c r="CJ31" s="109">
        <f>(CI31*$E31*$F31*$G31*$I31*$CJ$11)</f>
        <v>0</v>
      </c>
      <c r="CK31" s="110">
        <v>5</v>
      </c>
      <c r="CL31" s="109">
        <f>(CK31*$E31*$F31*$G31*$I31*$CL$11)</f>
        <v>52504.2</v>
      </c>
      <c r="CM31" s="110">
        <v>5</v>
      </c>
      <c r="CN31" s="109">
        <f>(CM31*$E31*$F31*$G31*$I31*$CN$11)</f>
        <v>43753.5</v>
      </c>
      <c r="CO31" s="110">
        <v>35</v>
      </c>
      <c r="CP31" s="109">
        <f>(CO31*$E31*$F31*$G31*$I31*$CP$11)</f>
        <v>339964.69500000001</v>
      </c>
      <c r="CQ31" s="110">
        <f>63+10</f>
        <v>73</v>
      </c>
      <c r="CR31" s="109">
        <f>(CQ31*$E31*$F31*$G31*$J31*$CR$11)</f>
        <v>850883.06520000019</v>
      </c>
      <c r="CS31" s="110">
        <v>5</v>
      </c>
      <c r="CT31" s="109">
        <f>(CS31*$E31*$F31*$G31*$J31*$CT$11)</f>
        <v>63005.04</v>
      </c>
      <c r="CU31" s="110">
        <v>17</v>
      </c>
      <c r="CV31" s="109">
        <f>(CU31*$E31*$F31*$G31*$J31*$CV$11)</f>
        <v>178514.28</v>
      </c>
      <c r="CW31" s="132">
        <v>12</v>
      </c>
      <c r="CX31" s="109">
        <f>(CW31*$E31*$F31*$G31*$J31*$CX$11)</f>
        <v>113409.072</v>
      </c>
      <c r="CY31" s="110"/>
      <c r="CZ31" s="116">
        <f>(CY31*$E31*$F31*$G31*$J31*$CZ$11)</f>
        <v>0</v>
      </c>
      <c r="DA31" s="110">
        <v>3</v>
      </c>
      <c r="DB31" s="109">
        <f>(DA31*$E31*$F31*$G31*$J31*$DB$11)</f>
        <v>31502.52</v>
      </c>
      <c r="DC31" s="134"/>
      <c r="DD31" s="109">
        <f>(DC31*$E31*$F31*$G31*$J31*$DD$11)</f>
        <v>0</v>
      </c>
      <c r="DE31" s="110">
        <v>3</v>
      </c>
      <c r="DF31" s="109">
        <f>(DE31*$E31*$F31*$G31*$J31*$DF$11)</f>
        <v>37803.023999999998</v>
      </c>
      <c r="DG31" s="110">
        <v>4</v>
      </c>
      <c r="DH31" s="109">
        <f>(DG31*$E31*$F31*$G31*$K31*$DH$11)</f>
        <v>66905.351999999999</v>
      </c>
      <c r="DI31" s="110">
        <v>5</v>
      </c>
      <c r="DJ31" s="122">
        <f>(DI31*$E31*$F31*$G31*$L31*$DJ$11)</f>
        <v>89154.006750000015</v>
      </c>
      <c r="DK31" s="123">
        <f>SUM(M31,O31,Q31,S31,U31,W31,Y31,AA31,AC31,AE31,AG31,AI31,AO31,AS31,AU31,BY31,AK31,AY31,BA31,BC31,CO31,BE31,BG31,AM31,BK31,AQ31,CQ31,BM31,CS31,BO31,BQ31,BS31,CA31,BU31,BW31,CC31,CE31,CG31,CI31,CK31,CM31,CU31,CW31,BI31,AW31,CY31,DA31,DC31,DE31,DG31,DI31)</f>
        <v>461</v>
      </c>
      <c r="DL31" s="122">
        <f>SUM(N31,P31,R31,T31,V31,X31,Z31,AB31,AD31,AF31,AH31,AJ31,AP31,AT31,AV31,BZ31,AL31,AZ31,BB31,BD31,CP31,BF31,BH31,AN31,BL31,AR31,CR31,BN31,CT31,BP31,BR31,BT31,CB31,BV31,BX31,CD31,CF31,CH31,CJ31,CL31,CN31,CV31,CX31,BJ31,AX31,CZ31,DB31,DD31,DF31,DH31,DJ31)</f>
        <v>4877797.0675499998</v>
      </c>
      <c r="DM31" s="1"/>
      <c r="DN31" s="1">
        <f>DK31*F31</f>
        <v>124.47000000000001</v>
      </c>
      <c r="DO31" s="52">
        <f>DK31*F31</f>
        <v>124.47000000000001</v>
      </c>
      <c r="DQ31" s="52">
        <f>DK31*G31</f>
        <v>461</v>
      </c>
    </row>
    <row r="32" spans="1:121" s="127" customFormat="1" ht="15.75" hidden="1" customHeight="1" x14ac:dyDescent="0.25">
      <c r="A32" s="85">
        <v>4</v>
      </c>
      <c r="B32" s="138"/>
      <c r="C32" s="139"/>
      <c r="D32" s="88" t="s">
        <v>177</v>
      </c>
      <c r="E32" s="89">
        <v>23150</v>
      </c>
      <c r="F32" s="140">
        <v>1.04</v>
      </c>
      <c r="G32" s="124">
        <v>1</v>
      </c>
      <c r="H32" s="105"/>
      <c r="I32" s="125">
        <v>1.4</v>
      </c>
      <c r="J32" s="125">
        <v>1.68</v>
      </c>
      <c r="K32" s="125">
        <v>2.23</v>
      </c>
      <c r="L32" s="126">
        <v>2.57</v>
      </c>
      <c r="M32" s="95">
        <f>SUM(M33:M38)</f>
        <v>863</v>
      </c>
      <c r="N32" s="95">
        <f t="shared" ref="N32:BY32" si="61">SUM(N33:N38)</f>
        <v>31498015.009999998</v>
      </c>
      <c r="O32" s="95">
        <f t="shared" si="61"/>
        <v>61</v>
      </c>
      <c r="P32" s="95">
        <f t="shared" si="61"/>
        <v>2082083.2199999997</v>
      </c>
      <c r="Q32" s="95">
        <f t="shared" si="61"/>
        <v>49</v>
      </c>
      <c r="R32" s="95">
        <f t="shared" si="61"/>
        <v>2474795.19</v>
      </c>
      <c r="S32" s="95">
        <f t="shared" si="61"/>
        <v>0</v>
      </c>
      <c r="T32" s="95">
        <f t="shared" si="61"/>
        <v>0</v>
      </c>
      <c r="U32" s="95">
        <f t="shared" si="61"/>
        <v>0</v>
      </c>
      <c r="V32" s="95">
        <f t="shared" si="61"/>
        <v>0</v>
      </c>
      <c r="W32" s="95">
        <f t="shared" si="61"/>
        <v>0</v>
      </c>
      <c r="X32" s="95">
        <f t="shared" si="61"/>
        <v>0</v>
      </c>
      <c r="Y32" s="95">
        <f t="shared" si="61"/>
        <v>0</v>
      </c>
      <c r="Z32" s="95">
        <f t="shared" si="61"/>
        <v>0</v>
      </c>
      <c r="AA32" s="95">
        <f t="shared" si="61"/>
        <v>0</v>
      </c>
      <c r="AB32" s="95">
        <f t="shared" si="61"/>
        <v>0</v>
      </c>
      <c r="AC32" s="95">
        <f t="shared" si="61"/>
        <v>242</v>
      </c>
      <c r="AD32" s="95">
        <f t="shared" si="61"/>
        <v>9399807.4800000004</v>
      </c>
      <c r="AE32" s="95">
        <f t="shared" si="61"/>
        <v>0</v>
      </c>
      <c r="AF32" s="95">
        <f t="shared" si="61"/>
        <v>0</v>
      </c>
      <c r="AG32" s="95">
        <f t="shared" si="61"/>
        <v>0</v>
      </c>
      <c r="AH32" s="95">
        <f t="shared" si="61"/>
        <v>0</v>
      </c>
      <c r="AI32" s="95">
        <f t="shared" si="61"/>
        <v>271</v>
      </c>
      <c r="AJ32" s="95">
        <f t="shared" si="61"/>
        <v>10050859.559999999</v>
      </c>
      <c r="AK32" s="95">
        <f t="shared" si="61"/>
        <v>796</v>
      </c>
      <c r="AL32" s="95">
        <f t="shared" si="61"/>
        <v>33684847.350000001</v>
      </c>
      <c r="AM32" s="95">
        <f t="shared" si="61"/>
        <v>561</v>
      </c>
      <c r="AN32" s="95">
        <f t="shared" si="61"/>
        <v>21290180.855999999</v>
      </c>
      <c r="AO32" s="95">
        <f t="shared" si="61"/>
        <v>2</v>
      </c>
      <c r="AP32" s="95">
        <f t="shared" si="61"/>
        <v>74439.288000000015</v>
      </c>
      <c r="AQ32" s="95">
        <f t="shared" si="61"/>
        <v>14</v>
      </c>
      <c r="AR32" s="95">
        <f t="shared" si="61"/>
        <v>579257.44799999997</v>
      </c>
      <c r="AS32" s="95">
        <f t="shared" si="61"/>
        <v>2</v>
      </c>
      <c r="AT32" s="95">
        <f t="shared" si="61"/>
        <v>93988.999999999985</v>
      </c>
      <c r="AU32" s="95">
        <f t="shared" si="61"/>
        <v>16</v>
      </c>
      <c r="AV32" s="95">
        <f t="shared" si="61"/>
        <v>499308.45999999996</v>
      </c>
      <c r="AW32" s="95">
        <f>SUM(AW33:AW38)</f>
        <v>0</v>
      </c>
      <c r="AX32" s="95">
        <f>SUM(AX33:AX38)</f>
        <v>0</v>
      </c>
      <c r="AY32" s="95">
        <f>SUM(AY33:AY38)</f>
        <v>0</v>
      </c>
      <c r="AZ32" s="95">
        <f t="shared" si="61"/>
        <v>0</v>
      </c>
      <c r="BA32" s="95">
        <f t="shared" si="61"/>
        <v>0</v>
      </c>
      <c r="BB32" s="95">
        <f t="shared" si="61"/>
        <v>0</v>
      </c>
      <c r="BC32" s="95">
        <f t="shared" si="61"/>
        <v>0</v>
      </c>
      <c r="BD32" s="95">
        <f t="shared" si="61"/>
        <v>0</v>
      </c>
      <c r="BE32" s="95">
        <f t="shared" si="61"/>
        <v>83</v>
      </c>
      <c r="BF32" s="95">
        <f t="shared" si="61"/>
        <v>3067217.58</v>
      </c>
      <c r="BG32" s="95">
        <f t="shared" si="61"/>
        <v>480</v>
      </c>
      <c r="BH32" s="95">
        <f t="shared" si="61"/>
        <v>17669802.359999999</v>
      </c>
      <c r="BI32" s="95">
        <f t="shared" si="61"/>
        <v>12</v>
      </c>
      <c r="BJ32" s="95">
        <f t="shared" si="61"/>
        <v>581221.49399999995</v>
      </c>
      <c r="BK32" s="95">
        <f t="shared" si="61"/>
        <v>0</v>
      </c>
      <c r="BL32" s="95">
        <f t="shared" si="61"/>
        <v>0</v>
      </c>
      <c r="BM32" s="95">
        <f t="shared" si="61"/>
        <v>83</v>
      </c>
      <c r="BN32" s="95">
        <f t="shared" si="61"/>
        <v>2974460.16</v>
      </c>
      <c r="BO32" s="95">
        <f t="shared" si="61"/>
        <v>101</v>
      </c>
      <c r="BP32" s="95">
        <f t="shared" si="61"/>
        <v>3587709.216</v>
      </c>
      <c r="BQ32" s="95">
        <f t="shared" si="61"/>
        <v>131</v>
      </c>
      <c r="BR32" s="95">
        <f t="shared" si="61"/>
        <v>6196802.371199999</v>
      </c>
      <c r="BS32" s="95">
        <f t="shared" si="61"/>
        <v>153</v>
      </c>
      <c r="BT32" s="97">
        <f t="shared" si="61"/>
        <v>6604561.6560000014</v>
      </c>
      <c r="BU32" s="98">
        <f t="shared" si="61"/>
        <v>0</v>
      </c>
      <c r="BV32" s="95">
        <f t="shared" si="61"/>
        <v>0</v>
      </c>
      <c r="BW32" s="95">
        <f t="shared" si="61"/>
        <v>9</v>
      </c>
      <c r="BX32" s="95">
        <f t="shared" si="61"/>
        <v>259604.09999999998</v>
      </c>
      <c r="BY32" s="95">
        <f t="shared" si="61"/>
        <v>0</v>
      </c>
      <c r="BZ32" s="95">
        <f t="shared" ref="BZ32:DQ32" si="62">SUM(BZ33:BZ38)</f>
        <v>0</v>
      </c>
      <c r="CA32" s="95">
        <f>SUM(CA33:CA38)</f>
        <v>96</v>
      </c>
      <c r="CB32" s="95">
        <f>SUM(CB33:CB38)</f>
        <v>3700184.88</v>
      </c>
      <c r="CC32" s="99">
        <f t="shared" si="62"/>
        <v>0</v>
      </c>
      <c r="CD32" s="95">
        <f t="shared" si="62"/>
        <v>0</v>
      </c>
      <c r="CE32" s="95">
        <f t="shared" si="62"/>
        <v>9</v>
      </c>
      <c r="CF32" s="95">
        <f t="shared" si="62"/>
        <v>194719.27999999997</v>
      </c>
      <c r="CG32" s="95">
        <f t="shared" si="62"/>
        <v>13</v>
      </c>
      <c r="CH32" s="95">
        <f t="shared" si="62"/>
        <v>274123.77999999991</v>
      </c>
      <c r="CI32" s="95">
        <f t="shared" si="62"/>
        <v>48</v>
      </c>
      <c r="CJ32" s="95">
        <f t="shared" si="62"/>
        <v>981050.69999999984</v>
      </c>
      <c r="CK32" s="95">
        <f t="shared" si="62"/>
        <v>86</v>
      </c>
      <c r="CL32" s="95">
        <f t="shared" si="62"/>
        <v>3289615</v>
      </c>
      <c r="CM32" s="95">
        <f t="shared" si="62"/>
        <v>110</v>
      </c>
      <c r="CN32" s="95">
        <f t="shared" si="62"/>
        <v>3292207.8</v>
      </c>
      <c r="CO32" s="95">
        <f t="shared" si="62"/>
        <v>121</v>
      </c>
      <c r="CP32" s="95">
        <f t="shared" si="62"/>
        <v>3990682.1919999998</v>
      </c>
      <c r="CQ32" s="95">
        <f t="shared" si="62"/>
        <v>275</v>
      </c>
      <c r="CR32" s="95">
        <f t="shared" si="62"/>
        <v>10834440.019199999</v>
      </c>
      <c r="CS32" s="95">
        <f t="shared" si="62"/>
        <v>92</v>
      </c>
      <c r="CT32" s="95">
        <f t="shared" si="62"/>
        <v>3767623.6079999995</v>
      </c>
      <c r="CU32" s="95">
        <f t="shared" si="62"/>
        <v>100</v>
      </c>
      <c r="CV32" s="95">
        <f t="shared" si="62"/>
        <v>3816083.04</v>
      </c>
      <c r="CW32" s="95">
        <f t="shared" si="62"/>
        <v>123</v>
      </c>
      <c r="CX32" s="95">
        <f t="shared" si="62"/>
        <v>4088599.284</v>
      </c>
      <c r="CY32" s="95">
        <f t="shared" si="62"/>
        <v>3</v>
      </c>
      <c r="CZ32" s="95">
        <f t="shared" si="62"/>
        <v>91357.308000000005</v>
      </c>
      <c r="DA32" s="95">
        <f t="shared" si="62"/>
        <v>38</v>
      </c>
      <c r="DB32" s="95">
        <f t="shared" si="62"/>
        <v>1420335.8399999999</v>
      </c>
      <c r="DC32" s="95">
        <f t="shared" si="62"/>
        <v>52</v>
      </c>
      <c r="DD32" s="95">
        <f t="shared" si="62"/>
        <v>1758696.24</v>
      </c>
      <c r="DE32" s="95">
        <f t="shared" si="62"/>
        <v>88</v>
      </c>
      <c r="DF32" s="95">
        <f t="shared" si="62"/>
        <v>3858553.1039999998</v>
      </c>
      <c r="DG32" s="95">
        <f t="shared" si="62"/>
        <v>28</v>
      </c>
      <c r="DH32" s="95">
        <f t="shared" si="62"/>
        <v>1481519.9010000001</v>
      </c>
      <c r="DI32" s="95">
        <f t="shared" si="62"/>
        <v>24</v>
      </c>
      <c r="DJ32" s="95">
        <f t="shared" si="62"/>
        <v>1424958.8718500002</v>
      </c>
      <c r="DK32" s="95">
        <f t="shared" si="62"/>
        <v>5235</v>
      </c>
      <c r="DL32" s="95">
        <f t="shared" si="62"/>
        <v>200933712.64725</v>
      </c>
      <c r="DM32" s="95">
        <f t="shared" si="62"/>
        <v>0</v>
      </c>
      <c r="DN32" s="95">
        <f t="shared" si="62"/>
        <v>5307.1699999999992</v>
      </c>
      <c r="DO32" s="95">
        <f t="shared" si="62"/>
        <v>5307.1699999999992</v>
      </c>
      <c r="DQ32" s="95">
        <f t="shared" si="62"/>
        <v>5235</v>
      </c>
    </row>
    <row r="33" spans="1:121" s="159" customFormat="1" ht="36" hidden="1" customHeight="1" x14ac:dyDescent="0.25">
      <c r="A33" s="142"/>
      <c r="B33" s="143">
        <v>17</v>
      </c>
      <c r="C33" s="101" t="s">
        <v>178</v>
      </c>
      <c r="D33" s="144" t="s">
        <v>179</v>
      </c>
      <c r="E33" s="89">
        <v>23150</v>
      </c>
      <c r="F33" s="145">
        <v>0.89</v>
      </c>
      <c r="G33" s="146">
        <v>1</v>
      </c>
      <c r="H33" s="147"/>
      <c r="I33" s="145">
        <v>1.4</v>
      </c>
      <c r="J33" s="145">
        <v>1.68</v>
      </c>
      <c r="K33" s="145">
        <v>2.23</v>
      </c>
      <c r="L33" s="148">
        <v>2.57</v>
      </c>
      <c r="M33" s="149">
        <v>110</v>
      </c>
      <c r="N33" s="150">
        <f>(M33*$E33*$F33*$G33*$I33)</f>
        <v>3172939</v>
      </c>
      <c r="O33" s="149">
        <v>9</v>
      </c>
      <c r="P33" s="149">
        <f>(O33*$E33*$F33*$G33*$I33)</f>
        <v>259604.09999999998</v>
      </c>
      <c r="Q33" s="149">
        <v>14</v>
      </c>
      <c r="R33" s="150">
        <f>(Q33*$E33*$F33*$G33*$I33)</f>
        <v>403828.6</v>
      </c>
      <c r="S33" s="149"/>
      <c r="T33" s="150">
        <f>(S33*$E33*$F33*$G33*$I33)</f>
        <v>0</v>
      </c>
      <c r="U33" s="149">
        <v>0</v>
      </c>
      <c r="V33" s="150">
        <f>(U33*$E33*$F33*$G33*$I33)</f>
        <v>0</v>
      </c>
      <c r="W33" s="149">
        <v>0</v>
      </c>
      <c r="X33" s="150">
        <f>(W33*$E33*$F33*$G33*$I33)</f>
        <v>0</v>
      </c>
      <c r="Y33" s="149"/>
      <c r="Z33" s="150">
        <f>(Y33*$E33*$F33*$G33*$I33)</f>
        <v>0</v>
      </c>
      <c r="AA33" s="149">
        <v>0</v>
      </c>
      <c r="AB33" s="150">
        <f>(AA33*$E33*$F33*$G33*$I33)</f>
        <v>0</v>
      </c>
      <c r="AC33" s="149">
        <v>20</v>
      </c>
      <c r="AD33" s="150">
        <f>(AC33*$E33*$F33*$G33*$I33)</f>
        <v>576898</v>
      </c>
      <c r="AE33" s="149">
        <v>0</v>
      </c>
      <c r="AF33" s="150">
        <f>(AE33*$E33*$F33*$G33*$I33)</f>
        <v>0</v>
      </c>
      <c r="AG33" s="151"/>
      <c r="AH33" s="150">
        <f>(AG33*$E33*$F33*$G33*$I33)</f>
        <v>0</v>
      </c>
      <c r="AI33" s="149">
        <v>40</v>
      </c>
      <c r="AJ33" s="150">
        <f>(AI33*$E33*$F33*$G33*$I33)</f>
        <v>1153796</v>
      </c>
      <c r="AK33" s="149">
        <v>88</v>
      </c>
      <c r="AL33" s="149">
        <f>(AK33*$E33*$F33*$G33*$I33)</f>
        <v>2538351.1999999997</v>
      </c>
      <c r="AM33" s="149">
        <v>107</v>
      </c>
      <c r="AN33" s="150">
        <f>(AM33*$E33*$F33*$G33*$J33)</f>
        <v>3703685.1599999997</v>
      </c>
      <c r="AO33" s="152"/>
      <c r="AP33" s="150">
        <f>(AO33*$E33*$F33*$G33*$J33)</f>
        <v>0</v>
      </c>
      <c r="AQ33" s="149"/>
      <c r="AR33" s="153">
        <f>(AQ33*$E33*$F33*$G33*$J33)</f>
        <v>0</v>
      </c>
      <c r="AS33" s="149">
        <v>1</v>
      </c>
      <c r="AT33" s="150">
        <f>(AS33*$E33*$F33*$G33*$I33)</f>
        <v>28844.899999999998</v>
      </c>
      <c r="AU33" s="149">
        <v>2</v>
      </c>
      <c r="AV33" s="149">
        <f>(AU33*$E33*$F33*$G33*$I33)</f>
        <v>57689.799999999996</v>
      </c>
      <c r="AW33" s="149"/>
      <c r="AX33" s="150">
        <f>(AW33*$E33*$F33*$G33*$I33)</f>
        <v>0</v>
      </c>
      <c r="AY33" s="149">
        <v>0</v>
      </c>
      <c r="AZ33" s="150">
        <f>(AY33*$E33*$F33*$G33*$I33)</f>
        <v>0</v>
      </c>
      <c r="BA33" s="149">
        <v>0</v>
      </c>
      <c r="BB33" s="150">
        <f>(BA33*$E33*$F33*$G33*$I33)</f>
        <v>0</v>
      </c>
      <c r="BC33" s="149">
        <v>0</v>
      </c>
      <c r="BD33" s="150">
        <f>(BC33*$E33*$F33*$G33*$I33)</f>
        <v>0</v>
      </c>
      <c r="BE33" s="149">
        <v>3</v>
      </c>
      <c r="BF33" s="150">
        <f>(BE33*$E33*$F33*$G33*$I33)</f>
        <v>86534.7</v>
      </c>
      <c r="BG33" s="149">
        <v>95</v>
      </c>
      <c r="BH33" s="150">
        <f>(BG33*$E33*$F33*$G33*$J33)</f>
        <v>3288318.6</v>
      </c>
      <c r="BI33" s="149">
        <v>9</v>
      </c>
      <c r="BJ33" s="150">
        <f>(BI33*$E33*$F33*$G33*$J33)</f>
        <v>311524.92</v>
      </c>
      <c r="BK33" s="149">
        <v>0</v>
      </c>
      <c r="BL33" s="150">
        <f>(BK33*$E33*$F33*$G33*$J33)</f>
        <v>0</v>
      </c>
      <c r="BM33" s="154">
        <v>12</v>
      </c>
      <c r="BN33" s="150">
        <f>(BM33*$E33*$F33*$G33*$J33)</f>
        <v>415366.56</v>
      </c>
      <c r="BO33" s="149">
        <v>20</v>
      </c>
      <c r="BP33" s="150">
        <f>(BO33*$E33*$F33*$G33*$J33)</f>
        <v>692277.6</v>
      </c>
      <c r="BQ33" s="149">
        <v>30</v>
      </c>
      <c r="BR33" s="150">
        <f>(BQ33*$E33*$F33*$G33*$J33)</f>
        <v>1038416.3999999999</v>
      </c>
      <c r="BS33" s="149">
        <v>22</v>
      </c>
      <c r="BT33" s="153">
        <f>(BS33*$E33*$F33*$G33*$J33)</f>
        <v>761505.36</v>
      </c>
      <c r="BU33" s="155"/>
      <c r="BV33" s="150">
        <f>(BU33*$E33*$F33*$G33*$I33)</f>
        <v>0</v>
      </c>
      <c r="BW33" s="149">
        <v>9</v>
      </c>
      <c r="BX33" s="150">
        <f>(BW33*$E33*$F33*$G33*$I33)</f>
        <v>259604.09999999998</v>
      </c>
      <c r="BY33" s="149">
        <v>0</v>
      </c>
      <c r="BZ33" s="150">
        <f>(BY33*$E33*$F33*$G33*$I33)</f>
        <v>0</v>
      </c>
      <c r="CA33" s="149">
        <v>21</v>
      </c>
      <c r="CB33" s="150">
        <f>(CA33*$E33*$F33*$G33*$J33)</f>
        <v>726891.48</v>
      </c>
      <c r="CC33" s="156"/>
      <c r="CD33" s="149">
        <f>(CC33*$E33*$F33*$G33*$I33)</f>
        <v>0</v>
      </c>
      <c r="CE33" s="149">
        <v>2</v>
      </c>
      <c r="CF33" s="150">
        <f>(CE33*$E33*$F33*$G33*$I33)</f>
        <v>57689.799999999996</v>
      </c>
      <c r="CG33" s="149">
        <v>2</v>
      </c>
      <c r="CH33" s="150">
        <f>(CG33*$E33*$F33*$G33*$I33)</f>
        <v>57689.799999999996</v>
      </c>
      <c r="CI33" s="149">
        <v>2</v>
      </c>
      <c r="CJ33" s="150">
        <f>(CI33*$E33*$F33*$G33*$I33)</f>
        <v>57689.799999999996</v>
      </c>
      <c r="CK33" s="149">
        <v>14</v>
      </c>
      <c r="CL33" s="150">
        <f>(CK33*$E33*$F33*$G33*$I33)</f>
        <v>403828.6</v>
      </c>
      <c r="CM33" s="149">
        <v>17</v>
      </c>
      <c r="CN33" s="150">
        <f>(CM33*$E33*$F33*$G33*$I33)</f>
        <v>490363.3</v>
      </c>
      <c r="CO33" s="149">
        <v>5</v>
      </c>
      <c r="CP33" s="150">
        <f>(CO33*$E33*$F33*$G33*$I33)</f>
        <v>144224.5</v>
      </c>
      <c r="CQ33" s="149">
        <v>117</v>
      </c>
      <c r="CR33" s="150">
        <f>(CQ33*$E33*$F33*$G33*$J33)</f>
        <v>4049823.96</v>
      </c>
      <c r="CS33" s="149">
        <v>5</v>
      </c>
      <c r="CT33" s="150">
        <f>(CS33*$E33*$F33*$G33*$J33)</f>
        <v>173069.4</v>
      </c>
      <c r="CU33" s="149">
        <v>25</v>
      </c>
      <c r="CV33" s="150">
        <f>(CU33*$E33*$F33*$G33*$J33)</f>
        <v>865347</v>
      </c>
      <c r="CW33" s="152">
        <v>20</v>
      </c>
      <c r="CX33" s="150">
        <f>(CW33*$E33*$F33*$G33*$J33)</f>
        <v>692277.6</v>
      </c>
      <c r="CY33" s="149">
        <v>0</v>
      </c>
      <c r="CZ33" s="153">
        <f>(CY33*$E33*$F33*$G33*$J33)</f>
        <v>0</v>
      </c>
      <c r="DA33" s="149">
        <v>6</v>
      </c>
      <c r="DB33" s="150">
        <f>(DA33*$E33*$F33*$G33*$J33)</f>
        <v>207683.28</v>
      </c>
      <c r="DC33" s="156"/>
      <c r="DD33" s="150">
        <f>(DC33*$E33*$F33*$G33*$J33)</f>
        <v>0</v>
      </c>
      <c r="DE33" s="149">
        <v>10</v>
      </c>
      <c r="DF33" s="150">
        <f>(DE33*$E33*$F33*$G33*$J33)</f>
        <v>346138.8</v>
      </c>
      <c r="DG33" s="149">
        <v>3</v>
      </c>
      <c r="DH33" s="150">
        <f>(DG33*$E33*$F33*$G33*$K33)</f>
        <v>137837.41500000001</v>
      </c>
      <c r="DI33" s="149">
        <v>4</v>
      </c>
      <c r="DJ33" s="157">
        <f>(DI33*$E33*$F33*$G33*$L33)</f>
        <v>211803.97999999998</v>
      </c>
      <c r="DK33" s="158">
        <f t="shared" ref="DK33:DL38" si="63">SUM(M33,O33,Q33,S33,U33,W33,Y33,AA33,AC33,AE33,AG33,AI33,AO33,AS33,AU33,BY33,AK33,AY33,BA33,BC33,CO33,BE33,BG33,AM33,BK33,AQ33,CQ33,BM33,CS33,BO33,BQ33,BS33,CA33,BU33,BW33,CC33,CE33,CG33,CI33,CK33,CM33,CU33,CW33,BI33,AW33,CY33,DA33,DC33,DE33,DG33,DI33)</f>
        <v>844</v>
      </c>
      <c r="DL33" s="157">
        <f t="shared" si="63"/>
        <v>27371543.715000007</v>
      </c>
      <c r="DN33" s="159">
        <f t="shared" ref="DN33:DN38" si="64">DK33*F33</f>
        <v>751.16</v>
      </c>
      <c r="DO33" s="52">
        <f t="shared" ref="DO33:DO38" si="65">DK33*F33</f>
        <v>751.16</v>
      </c>
      <c r="DQ33" s="52">
        <f t="shared" ref="DQ33:DQ38" si="66">DK33*G33</f>
        <v>844</v>
      </c>
    </row>
    <row r="34" spans="1:121" ht="15.75" hidden="1" customHeight="1" x14ac:dyDescent="0.25">
      <c r="A34" s="128"/>
      <c r="B34" s="129">
        <v>18</v>
      </c>
      <c r="C34" s="101" t="s">
        <v>180</v>
      </c>
      <c r="D34" s="102" t="s">
        <v>181</v>
      </c>
      <c r="E34" s="89">
        <v>23150</v>
      </c>
      <c r="F34" s="130">
        <v>2.0099999999999998</v>
      </c>
      <c r="G34" s="104">
        <v>1</v>
      </c>
      <c r="H34" s="105"/>
      <c r="I34" s="106">
        <v>1.4</v>
      </c>
      <c r="J34" s="106">
        <v>1.68</v>
      </c>
      <c r="K34" s="106">
        <v>2.23</v>
      </c>
      <c r="L34" s="107">
        <v>2.57</v>
      </c>
      <c r="M34" s="110">
        <v>70</v>
      </c>
      <c r="N34" s="109">
        <f>(M34*$E34*$F34*$G34*$I34*$N$11)</f>
        <v>5016095.6999999993</v>
      </c>
      <c r="O34" s="110">
        <v>4</v>
      </c>
      <c r="P34" s="110">
        <f>(O34*$E34*$F34*$G34*$I34*$P$11)</f>
        <v>286634.03999999998</v>
      </c>
      <c r="Q34" s="110">
        <v>24</v>
      </c>
      <c r="R34" s="109">
        <f>(Q34*$E34*$F34*$G34*$I34*$R$11)</f>
        <v>1719804.2399999998</v>
      </c>
      <c r="S34" s="110"/>
      <c r="T34" s="109">
        <f t="shared" ref="T34:T53" si="67">(S34/12*2*$E34*$F34*$G34*$I34*$T$11)+(S34/12*10*$E34*$F34*$G34*$I34*$T$12)</f>
        <v>0</v>
      </c>
      <c r="U34" s="110">
        <v>0</v>
      </c>
      <c r="V34" s="109">
        <f>(U34*$E34*$F34*$G34*$I34*$V$11)</f>
        <v>0</v>
      </c>
      <c r="W34" s="110">
        <v>0</v>
      </c>
      <c r="X34" s="109">
        <f>(W34*$E34*$F34*$G34*$I34*$X$11)</f>
        <v>0</v>
      </c>
      <c r="Y34" s="110"/>
      <c r="Z34" s="109">
        <f>(Y34*$E34*$F34*$G34*$I34*$Z$11)</f>
        <v>0</v>
      </c>
      <c r="AA34" s="110">
        <v>0</v>
      </c>
      <c r="AB34" s="109">
        <f>(AA34*$E34*$F34*$G34*$I34*$AB$11)</f>
        <v>0</v>
      </c>
      <c r="AC34" s="110">
        <v>30</v>
      </c>
      <c r="AD34" s="109">
        <f>(AC34*$E34*$F34*$G34*$I34*$AD$11)</f>
        <v>2149755.2999999998</v>
      </c>
      <c r="AE34" s="110">
        <v>0</v>
      </c>
      <c r="AF34" s="109">
        <f>(AE34*$E34*$F34*$G34*$I34*$AF$11)</f>
        <v>0</v>
      </c>
      <c r="AG34" s="112"/>
      <c r="AH34" s="109">
        <f>(AG34*$E34*$F34*$G34*$I34*$AH$11)</f>
        <v>0</v>
      </c>
      <c r="AI34" s="110">
        <v>10</v>
      </c>
      <c r="AJ34" s="109">
        <f>(AI34*$E34*$F34*$G34*$I34*$AJ$11)</f>
        <v>716585.1</v>
      </c>
      <c r="AK34" s="110">
        <v>169</v>
      </c>
      <c r="AL34" s="110">
        <f>(AK34*$E34*$F34*$G34*$I34*$AL$11)</f>
        <v>12110288.189999999</v>
      </c>
      <c r="AM34" s="110">
        <v>8</v>
      </c>
      <c r="AN34" s="109">
        <f>(AM34*$E34*$F34*$G34*$J34*$AN$11)</f>
        <v>687921.69599999988</v>
      </c>
      <c r="AO34" s="132"/>
      <c r="AP34" s="109">
        <f>(AO34*$E34*$F34*$G34*$J34*$AP$11)</f>
        <v>0</v>
      </c>
      <c r="AQ34" s="110"/>
      <c r="AR34" s="116">
        <f>(AQ34*$E34*$F34*$G34*$J34*$AR$11)</f>
        <v>0</v>
      </c>
      <c r="AS34" s="110">
        <v>1</v>
      </c>
      <c r="AT34" s="109">
        <f>(AS34*$E34*$F34*$G34*$I34*$AT$11)</f>
        <v>65144.099999999984</v>
      </c>
      <c r="AU34" s="110">
        <v>2</v>
      </c>
      <c r="AV34" s="110">
        <f>(AU34*$E34*$F34*$G34*$I34*$AV$11)</f>
        <v>117259.37999999998</v>
      </c>
      <c r="AW34" s="110"/>
      <c r="AX34" s="109">
        <f>(AW34*$E34*$F34*$G34*$I34*$AX$11)</f>
        <v>0</v>
      </c>
      <c r="AY34" s="110">
        <v>0</v>
      </c>
      <c r="AZ34" s="109">
        <f>(AY34*$E34*$F34*$G34*$I34*$AZ$11)</f>
        <v>0</v>
      </c>
      <c r="BA34" s="110">
        <v>0</v>
      </c>
      <c r="BB34" s="109">
        <f>(BA34*$E34*$F34*$G34*$I34*$BB$11)</f>
        <v>0</v>
      </c>
      <c r="BC34" s="110">
        <v>0</v>
      </c>
      <c r="BD34" s="109">
        <f>(BC34*$E34*$F34*$G34*$I34*$BD$11)</f>
        <v>0</v>
      </c>
      <c r="BE34" s="110">
        <v>2</v>
      </c>
      <c r="BF34" s="109">
        <f>(BE34*$E34*$F34*$G34*$I34*$BF$11)</f>
        <v>166768.89599999995</v>
      </c>
      <c r="BG34" s="110">
        <v>7</v>
      </c>
      <c r="BH34" s="109">
        <f>(BG34*$E34*$F34*$G34*$J34*$BH$11)</f>
        <v>547210.43999999983</v>
      </c>
      <c r="BI34" s="110">
        <v>3</v>
      </c>
      <c r="BJ34" s="109">
        <f>(BI34*$E34*$F34*$G34*$J34*$BJ$11)</f>
        <v>269696.57399999991</v>
      </c>
      <c r="BK34" s="110">
        <v>0</v>
      </c>
      <c r="BL34" s="109">
        <f>(BK34*$E34*$F34*$G34*$J34*$BL$11)</f>
        <v>0</v>
      </c>
      <c r="BM34" s="136"/>
      <c r="BN34" s="109">
        <f>(BM34*$E34*$F34*$G34*$J34*$BN$11)</f>
        <v>0</v>
      </c>
      <c r="BO34" s="110">
        <v>2</v>
      </c>
      <c r="BP34" s="109">
        <f>(BO34*$E34*$F34*$G34*$J34*$BP$11)</f>
        <v>140711.25599999996</v>
      </c>
      <c r="BQ34" s="110">
        <v>2</v>
      </c>
      <c r="BR34" s="109">
        <f>(BQ34*$E34*$F34*$G34*$J34*$BR$11)</f>
        <v>200122.67519999997</v>
      </c>
      <c r="BS34" s="110">
        <v>3</v>
      </c>
      <c r="BT34" s="116">
        <f>(BS34*$E34*$F34*$G34*$J34*$BT$11)</f>
        <v>257970.63599999997</v>
      </c>
      <c r="BU34" s="133"/>
      <c r="BV34" s="109">
        <f>(BU34*$E34*$F34*$G34*$I34*$BV$11)</f>
        <v>0</v>
      </c>
      <c r="BW34" s="110"/>
      <c r="BX34" s="109">
        <f>(BW34*$E34*$F34*$G34*$I34*$BX$11)</f>
        <v>0</v>
      </c>
      <c r="BY34" s="110">
        <v>0</v>
      </c>
      <c r="BZ34" s="109">
        <f>(BY34*$E34*$F34*$G34*$I34*$BZ$11)</f>
        <v>0</v>
      </c>
      <c r="CA34" s="110">
        <v>3</v>
      </c>
      <c r="CB34" s="109">
        <f>(CA34*$E34*$F34*$G34*$J34*$CB$11)</f>
        <v>234518.75999999995</v>
      </c>
      <c r="CC34" s="134"/>
      <c r="CD34" s="110">
        <f>(CC34*$E34*$F34*$G34*$I34*$CD$11)</f>
        <v>0</v>
      </c>
      <c r="CE34" s="110"/>
      <c r="CF34" s="109">
        <f>(CE34*$E34*$F34*$G34*$I34*$CF$11)</f>
        <v>0</v>
      </c>
      <c r="CG34" s="110"/>
      <c r="CH34" s="109">
        <f>(CG34*$E34*$F34*$G34*$I34*$CH$11)</f>
        <v>0</v>
      </c>
      <c r="CI34" s="110"/>
      <c r="CJ34" s="109">
        <f>(CI34*$E34*$F34*$G34*$I34*$CJ$11)</f>
        <v>0</v>
      </c>
      <c r="CK34" s="110">
        <v>9</v>
      </c>
      <c r="CL34" s="109">
        <f>(CK34*$E34*$F34*$G34*$I34*$CL$11)</f>
        <v>703556.27999999991</v>
      </c>
      <c r="CM34" s="110">
        <v>2</v>
      </c>
      <c r="CN34" s="109">
        <f>(CM34*$E34*$F34*$G34*$I34*$CN$11)</f>
        <v>130288.19999999997</v>
      </c>
      <c r="CO34" s="110">
        <v>2</v>
      </c>
      <c r="CP34" s="109">
        <f>(CO34*$E34*$F34*$G34*$I34*$CP$11)</f>
        <v>144619.90199999997</v>
      </c>
      <c r="CQ34" s="110">
        <v>4</v>
      </c>
      <c r="CR34" s="109">
        <f>(CQ34*$E34*$F34*$G34*$J34*$CR$11)</f>
        <v>347087.76479999995</v>
      </c>
      <c r="CS34" s="110"/>
      <c r="CT34" s="109">
        <f>(CS34*$E34*$F34*$G34*$J34*$CT$11)</f>
        <v>0</v>
      </c>
      <c r="CU34" s="110">
        <v>1</v>
      </c>
      <c r="CV34" s="109">
        <f>(CU34*$E34*$F34*$G34*$J34*$CV$11)</f>
        <v>78172.919999999984</v>
      </c>
      <c r="CW34" s="132">
        <v>4</v>
      </c>
      <c r="CX34" s="109">
        <f>(CW34*$E34*$F34*$G34*$J34*$CX$11)</f>
        <v>281422.51199999993</v>
      </c>
      <c r="CY34" s="110">
        <v>0</v>
      </c>
      <c r="CZ34" s="116">
        <f>(CY34*$E34*$F34*$G34*$J34*$CZ$11)</f>
        <v>0</v>
      </c>
      <c r="DA34" s="110"/>
      <c r="DB34" s="109">
        <f>(DA34*$E34*$F34*$G34*$J34*$DB$11)</f>
        <v>0</v>
      </c>
      <c r="DC34" s="134"/>
      <c r="DD34" s="109">
        <f>(DC34*$E34*$F34*$G34*$J34*$DD$11)</f>
        <v>0</v>
      </c>
      <c r="DE34" s="110">
        <v>3</v>
      </c>
      <c r="DF34" s="109">
        <f>(DE34*$E34*$F34*$G34*$J34*$DF$11)</f>
        <v>281422.51199999993</v>
      </c>
      <c r="DG34" s="110"/>
      <c r="DH34" s="109">
        <f>(DG34*$E34*$F34*$G34*$K34*$DH$11)</f>
        <v>0</v>
      </c>
      <c r="DI34" s="110"/>
      <c r="DJ34" s="122">
        <f>(DI34*$E34*$F34*$G34*$L34*$DJ$11)</f>
        <v>0</v>
      </c>
      <c r="DK34" s="123">
        <f t="shared" si="63"/>
        <v>365</v>
      </c>
      <c r="DL34" s="122">
        <f t="shared" si="63"/>
        <v>26653057.074000001</v>
      </c>
      <c r="DM34" s="1"/>
      <c r="DN34" s="1">
        <f t="shared" si="64"/>
        <v>733.65</v>
      </c>
      <c r="DO34" s="52">
        <f t="shared" si="65"/>
        <v>733.65</v>
      </c>
      <c r="DQ34" s="52">
        <f t="shared" si="66"/>
        <v>365</v>
      </c>
    </row>
    <row r="35" spans="1:121" ht="15.75" hidden="1" customHeight="1" x14ac:dyDescent="0.25">
      <c r="A35" s="128"/>
      <c r="B35" s="129">
        <v>19</v>
      </c>
      <c r="C35" s="101" t="s">
        <v>182</v>
      </c>
      <c r="D35" s="102" t="s">
        <v>183</v>
      </c>
      <c r="E35" s="89">
        <v>23150</v>
      </c>
      <c r="F35" s="130">
        <v>0.86</v>
      </c>
      <c r="G35" s="104">
        <v>1</v>
      </c>
      <c r="H35" s="105"/>
      <c r="I35" s="106">
        <v>1.4</v>
      </c>
      <c r="J35" s="106">
        <v>1.68</v>
      </c>
      <c r="K35" s="106">
        <v>2.23</v>
      </c>
      <c r="L35" s="107">
        <v>2.57</v>
      </c>
      <c r="M35" s="110">
        <v>34</v>
      </c>
      <c r="N35" s="109">
        <f>(M35*$E35*$F35*$G35*$I35*$N$11)</f>
        <v>1042435.24</v>
      </c>
      <c r="O35" s="110">
        <v>4</v>
      </c>
      <c r="P35" s="110">
        <f>(O35*$E35*$F35*$G35*$I35*$P$11)</f>
        <v>122639.44</v>
      </c>
      <c r="Q35" s="110">
        <v>6</v>
      </c>
      <c r="R35" s="109">
        <f>(Q35*$E35*$F35*$G35*$I35*$R$11)</f>
        <v>183959.16</v>
      </c>
      <c r="S35" s="110"/>
      <c r="T35" s="109">
        <f t="shared" si="67"/>
        <v>0</v>
      </c>
      <c r="U35" s="110">
        <v>0</v>
      </c>
      <c r="V35" s="109">
        <f>(U35*$E35*$F35*$G35*$I35*$V$11)</f>
        <v>0</v>
      </c>
      <c r="W35" s="110">
        <v>0</v>
      </c>
      <c r="X35" s="109">
        <f>(W35*$E35*$F35*$G35*$I35*$X$11)</f>
        <v>0</v>
      </c>
      <c r="Y35" s="110"/>
      <c r="Z35" s="109">
        <f>(Y35*$E35*$F35*$G35*$I35*$Z$11)</f>
        <v>0</v>
      </c>
      <c r="AA35" s="110">
        <v>0</v>
      </c>
      <c r="AB35" s="109">
        <f>(AA35*$E35*$F35*$G35*$I35*$AB$11)</f>
        <v>0</v>
      </c>
      <c r="AC35" s="110">
        <v>10</v>
      </c>
      <c r="AD35" s="109">
        <f>(AC35*$E35*$F35*$G35*$I35*$AD$11)</f>
        <v>306598.60000000003</v>
      </c>
      <c r="AE35" s="110">
        <v>0</v>
      </c>
      <c r="AF35" s="109">
        <f>(AE35*$E35*$F35*$G35*$I35*$AF$11)</f>
        <v>0</v>
      </c>
      <c r="AG35" s="112"/>
      <c r="AH35" s="109">
        <f>(AG35*$E35*$F35*$G35*$I35*$AH$11)</f>
        <v>0</v>
      </c>
      <c r="AI35" s="110">
        <v>15</v>
      </c>
      <c r="AJ35" s="109">
        <f>(AI35*$E35*$F35*$G35*$I35*$AJ$11)</f>
        <v>459897.9</v>
      </c>
      <c r="AK35" s="110">
        <v>25</v>
      </c>
      <c r="AL35" s="110">
        <f>(AK35*$E35*$F35*$G35*$I35*$AL$11)</f>
        <v>766496.50000000012</v>
      </c>
      <c r="AM35" s="110">
        <v>16</v>
      </c>
      <c r="AN35" s="109">
        <f>(AM35*$E35*$F35*$G35*$J35*$AN$11)</f>
        <v>588669.31199999992</v>
      </c>
      <c r="AO35" s="132"/>
      <c r="AP35" s="109">
        <f>(AO35*$E35*$F35*$G35*$J35*$AP$11)</f>
        <v>0</v>
      </c>
      <c r="AQ35" s="110"/>
      <c r="AR35" s="116">
        <f>(AQ35*$E35*$F35*$G35*$J35*$AR$11)</f>
        <v>0</v>
      </c>
      <c r="AS35" s="110"/>
      <c r="AT35" s="109">
        <f>(AS35*$E35*$F35*$G35*$I35*$AT$11)</f>
        <v>0</v>
      </c>
      <c r="AU35" s="110"/>
      <c r="AV35" s="110">
        <f>(AU35*$E35*$F35*$G35*$I35*$AV$11)</f>
        <v>0</v>
      </c>
      <c r="AW35" s="110"/>
      <c r="AX35" s="109">
        <f>(AW35*$E35*$F35*$G35*$I35*$AX$11)</f>
        <v>0</v>
      </c>
      <c r="AY35" s="110">
        <v>0</v>
      </c>
      <c r="AZ35" s="109">
        <f>(AY35*$E35*$F35*$G35*$I35*$AZ$11)</f>
        <v>0</v>
      </c>
      <c r="BA35" s="110">
        <v>0</v>
      </c>
      <c r="BB35" s="109">
        <f>(BA35*$E35*$F35*$G35*$I35*$BB$11)</f>
        <v>0</v>
      </c>
      <c r="BC35" s="110">
        <v>0</v>
      </c>
      <c r="BD35" s="109">
        <f>(BC35*$E35*$F35*$G35*$I35*$BD$11)</f>
        <v>0</v>
      </c>
      <c r="BE35" s="110">
        <v>3</v>
      </c>
      <c r="BF35" s="109">
        <f>(BE35*$E35*$F35*$G35*$I35*$BF$11)</f>
        <v>107030.78399999999</v>
      </c>
      <c r="BG35" s="110">
        <v>19</v>
      </c>
      <c r="BH35" s="109">
        <f>(BG35*$E35*$F35*$G35*$J35*$BH$11)</f>
        <v>635495.28</v>
      </c>
      <c r="BI35" s="110">
        <v>0</v>
      </c>
      <c r="BJ35" s="109">
        <f>(BI35*$E35*$F35*$G35*$J35*$BJ$11)</f>
        <v>0</v>
      </c>
      <c r="BK35" s="110">
        <v>0</v>
      </c>
      <c r="BL35" s="109">
        <f>(BK35*$E35*$F35*$G35*$J35*$BL$11)</f>
        <v>0</v>
      </c>
      <c r="BM35" s="136">
        <v>5</v>
      </c>
      <c r="BN35" s="109">
        <f>(BM35*$E35*$F35*$G35*$J35*$BN$11)</f>
        <v>167235.6</v>
      </c>
      <c r="BO35" s="110">
        <v>7</v>
      </c>
      <c r="BP35" s="109">
        <f>(BO35*$E35*$F35*$G35*$J35*$BP$11)</f>
        <v>210716.856</v>
      </c>
      <c r="BQ35" s="110">
        <v>13</v>
      </c>
      <c r="BR35" s="109">
        <f>(BQ35*$E35*$F35*$G35*$J35*$BR$11)</f>
        <v>556560.07680000004</v>
      </c>
      <c r="BS35" s="110">
        <v>13</v>
      </c>
      <c r="BT35" s="116">
        <f>(BS35*$E35*$F35*$G35*$J35*$BT$11)</f>
        <v>478293.81600000005</v>
      </c>
      <c r="BU35" s="133">
        <v>0</v>
      </c>
      <c r="BV35" s="109">
        <f>(BU35*$E35*$F35*$G35*$I35*$BV$11)</f>
        <v>0</v>
      </c>
      <c r="BW35" s="110"/>
      <c r="BX35" s="109">
        <f>(BW35*$E35*$F35*$G35*$I35*$BX$11)</f>
        <v>0</v>
      </c>
      <c r="BY35" s="110">
        <v>0</v>
      </c>
      <c r="BZ35" s="109">
        <f>(BY35*$E35*$F35*$G35*$I35*$BZ$11)</f>
        <v>0</v>
      </c>
      <c r="CA35" s="110">
        <v>4</v>
      </c>
      <c r="CB35" s="109">
        <f>(CA35*$E35*$F35*$G35*$J35*$CB$11)</f>
        <v>133788.47999999998</v>
      </c>
      <c r="CC35" s="134"/>
      <c r="CD35" s="110">
        <f>(CC35*$E35*$F35*$G35*$I35*$CD$11)</f>
        <v>0</v>
      </c>
      <c r="CE35" s="160">
        <v>5</v>
      </c>
      <c r="CF35" s="109">
        <f>(CE35*$E35*$F35*$G35*$I35*$CF$11)</f>
        <v>97554.099999999991</v>
      </c>
      <c r="CG35" s="110">
        <v>3</v>
      </c>
      <c r="CH35" s="109">
        <f>(CG35*$E35*$F35*$G35*$I35*$CH$11)</f>
        <v>58532.459999999985</v>
      </c>
      <c r="CI35" s="110"/>
      <c r="CJ35" s="109">
        <f>(CI35*$E35*$F35*$G35*$I35*$CJ$11)</f>
        <v>0</v>
      </c>
      <c r="CK35" s="110">
        <v>6</v>
      </c>
      <c r="CL35" s="109">
        <f>(CK35*$E35*$F35*$G35*$I35*$CL$11)</f>
        <v>200682.71999999997</v>
      </c>
      <c r="CM35" s="110">
        <v>14</v>
      </c>
      <c r="CN35" s="109">
        <f>(CM35*$E35*$F35*$G35*$I35*$CN$11)</f>
        <v>390216.39999999997</v>
      </c>
      <c r="CO35" s="110">
        <v>2</v>
      </c>
      <c r="CP35" s="109">
        <f>(CO35*$E35*$F35*$G35*$I35*$CP$11)</f>
        <v>61877.171999999999</v>
      </c>
      <c r="CQ35" s="110">
        <v>16</v>
      </c>
      <c r="CR35" s="109">
        <f>(CQ35*$E35*$F35*$G35*$J35*$CR$11)</f>
        <v>594020.85119999992</v>
      </c>
      <c r="CS35" s="110">
        <v>3</v>
      </c>
      <c r="CT35" s="109">
        <f>(CS35*$E35*$F35*$G35*$J35*$CT$11)</f>
        <v>120409.632</v>
      </c>
      <c r="CU35" s="110">
        <v>4</v>
      </c>
      <c r="CV35" s="109">
        <f>(CU35*$E35*$F35*$G35*$J35*$CV$11)</f>
        <v>133788.47999999998</v>
      </c>
      <c r="CW35" s="132">
        <v>20</v>
      </c>
      <c r="CX35" s="109">
        <f>(CW35*$E35*$F35*$G35*$J35*$CX$11)</f>
        <v>602048.16</v>
      </c>
      <c r="CY35" s="110">
        <v>0</v>
      </c>
      <c r="CZ35" s="116">
        <f>(CY35*$E35*$F35*$G35*$J35*$CZ$11)</f>
        <v>0</v>
      </c>
      <c r="DA35" s="110">
        <v>6</v>
      </c>
      <c r="DB35" s="109">
        <f>(DA35*$E35*$F35*$G35*$J35*$DB$11)</f>
        <v>200682.72</v>
      </c>
      <c r="DC35" s="134">
        <v>2</v>
      </c>
      <c r="DD35" s="109">
        <f>(DC35*$E35*$F35*$G35*$J35*$DD$11)</f>
        <v>66894.239999999991</v>
      </c>
      <c r="DE35" s="110">
        <v>10</v>
      </c>
      <c r="DF35" s="109">
        <f>(DE35*$E35*$F35*$G35*$J35*$DF$11)</f>
        <v>401365.44</v>
      </c>
      <c r="DG35" s="110">
        <v>6</v>
      </c>
      <c r="DH35" s="109">
        <f>(DG35*$E35*$F35*$G35*$K35*$DH$11)</f>
        <v>319658.90399999998</v>
      </c>
      <c r="DI35" s="110">
        <v>5</v>
      </c>
      <c r="DJ35" s="122">
        <f>(DI35*$E35*$F35*$G35*$L35*$DJ$11)</f>
        <v>283972.02150000003</v>
      </c>
      <c r="DK35" s="123">
        <f t="shared" si="63"/>
        <v>276</v>
      </c>
      <c r="DL35" s="122">
        <f t="shared" si="63"/>
        <v>9291520.3454999998</v>
      </c>
      <c r="DM35" s="1"/>
      <c r="DN35" s="1">
        <f t="shared" si="64"/>
        <v>237.35999999999999</v>
      </c>
      <c r="DO35" s="52">
        <f t="shared" si="65"/>
        <v>237.35999999999999</v>
      </c>
      <c r="DQ35" s="52">
        <f t="shared" si="66"/>
        <v>276</v>
      </c>
    </row>
    <row r="36" spans="1:121" ht="15.75" hidden="1" customHeight="1" x14ac:dyDescent="0.25">
      <c r="A36" s="128"/>
      <c r="B36" s="129">
        <v>20</v>
      </c>
      <c r="C36" s="101" t="s">
        <v>184</v>
      </c>
      <c r="D36" s="102" t="s">
        <v>185</v>
      </c>
      <c r="E36" s="89">
        <v>23150</v>
      </c>
      <c r="F36" s="130">
        <v>1.21</v>
      </c>
      <c r="G36" s="104">
        <v>1</v>
      </c>
      <c r="H36" s="105"/>
      <c r="I36" s="106">
        <v>1.4</v>
      </c>
      <c r="J36" s="106">
        <v>1.68</v>
      </c>
      <c r="K36" s="106">
        <v>2.23</v>
      </c>
      <c r="L36" s="107">
        <v>2.57</v>
      </c>
      <c r="M36" s="110">
        <v>147</v>
      </c>
      <c r="N36" s="109">
        <f>(M36*$E36*$F36*$G36*$I36*$N$11)</f>
        <v>6341243.3700000001</v>
      </c>
      <c r="O36" s="110">
        <v>4</v>
      </c>
      <c r="P36" s="110">
        <f>(O36*$E36*$F36*$G36*$I36*$P$11)</f>
        <v>172550.84</v>
      </c>
      <c r="Q36" s="110">
        <v>1</v>
      </c>
      <c r="R36" s="109">
        <f>(Q36*$E36*$F36*$G36*$I36*$R$11)</f>
        <v>43137.71</v>
      </c>
      <c r="S36" s="110"/>
      <c r="T36" s="109">
        <f t="shared" si="67"/>
        <v>0</v>
      </c>
      <c r="U36" s="110"/>
      <c r="V36" s="109">
        <f>(U36*$E36*$F36*$G36*$I36*$V$11)</f>
        <v>0</v>
      </c>
      <c r="W36" s="110"/>
      <c r="X36" s="109">
        <f>(W36*$E36*$F36*$G36*$I36*$X$11)</f>
        <v>0</v>
      </c>
      <c r="Y36" s="110"/>
      <c r="Z36" s="109">
        <f>(Y36*$E36*$F36*$G36*$I36*$Z$11)</f>
        <v>0</v>
      </c>
      <c r="AA36" s="110"/>
      <c r="AB36" s="109">
        <f>(AA36*$E36*$F36*$G36*$I36*$AB$11)</f>
        <v>0</v>
      </c>
      <c r="AC36" s="110">
        <v>40</v>
      </c>
      <c r="AD36" s="109">
        <f>(AC36*$E36*$F36*$G36*$I36*$AD$11)</f>
        <v>1725508.4000000001</v>
      </c>
      <c r="AE36" s="110"/>
      <c r="AF36" s="109">
        <f>(AE36*$E36*$F36*$G36*$I36*$AF$11)</f>
        <v>0</v>
      </c>
      <c r="AG36" s="112"/>
      <c r="AH36" s="109">
        <f>(AG36*$E36*$F36*$G36*$I36*$AH$11)</f>
        <v>0</v>
      </c>
      <c r="AI36" s="110">
        <v>61</v>
      </c>
      <c r="AJ36" s="109">
        <f>(AI36*$E36*$F36*$G36*$I36*$AJ$11)</f>
        <v>2631400.3099999996</v>
      </c>
      <c r="AK36" s="110">
        <v>192</v>
      </c>
      <c r="AL36" s="110">
        <f>(AK36*$E36*$F36*$G36*$I36*$AL$11)</f>
        <v>8282440.3200000003</v>
      </c>
      <c r="AM36" s="110">
        <v>21</v>
      </c>
      <c r="AN36" s="109">
        <f>(AM36*$E36*$F36*$G36*$J36*$AN$11)</f>
        <v>1087070.2920000001</v>
      </c>
      <c r="AO36" s="132"/>
      <c r="AP36" s="109">
        <f>(AO36*$E36*$F36*$G36*$J36*$AP$11)</f>
        <v>0</v>
      </c>
      <c r="AQ36" s="110">
        <v>4</v>
      </c>
      <c r="AR36" s="116">
        <f>(AQ36*$E36*$F36*$G36*$J36*$AR$11)</f>
        <v>207061.008</v>
      </c>
      <c r="AS36" s="110"/>
      <c r="AT36" s="109">
        <f>(AS36*$E36*$F36*$G36*$I36*$AT$11)</f>
        <v>0</v>
      </c>
      <c r="AU36" s="110">
        <v>2</v>
      </c>
      <c r="AV36" s="110">
        <f>(AU36*$E36*$F36*$G36*$I36*$AV$11)</f>
        <v>70588.98</v>
      </c>
      <c r="AW36" s="110"/>
      <c r="AX36" s="109">
        <f>(AW36*$E36*$F36*$G36*$I36*$AX$11)</f>
        <v>0</v>
      </c>
      <c r="AY36" s="110"/>
      <c r="AZ36" s="109">
        <f>(AY36*$E36*$F36*$G36*$I36*$AZ$11)</f>
        <v>0</v>
      </c>
      <c r="BA36" s="110"/>
      <c r="BB36" s="109">
        <f>(BA36*$E36*$F36*$G36*$I36*$BB$11)</f>
        <v>0</v>
      </c>
      <c r="BC36" s="110"/>
      <c r="BD36" s="109">
        <f>(BC36*$E36*$F36*$G36*$I36*$BD$11)</f>
        <v>0</v>
      </c>
      <c r="BE36" s="110"/>
      <c r="BF36" s="109">
        <f>(BE36*$E36*$F36*$G36*$I36*$BF$11)</f>
        <v>0</v>
      </c>
      <c r="BG36" s="110">
        <v>60</v>
      </c>
      <c r="BH36" s="109">
        <f>(BG36*$E36*$F36*$G36*$J36*$BH$11)</f>
        <v>2823559.1999999997</v>
      </c>
      <c r="BI36" s="110">
        <v>0</v>
      </c>
      <c r="BJ36" s="109">
        <f>(BI36*$E36*$F36*$G36*$J36*$BJ$11)</f>
        <v>0</v>
      </c>
      <c r="BK36" s="110"/>
      <c r="BL36" s="109">
        <f>(BK36*$E36*$F36*$G36*$J36*$BL$11)</f>
        <v>0</v>
      </c>
      <c r="BM36" s="136">
        <v>12</v>
      </c>
      <c r="BN36" s="109">
        <f>(BM36*$E36*$F36*$G36*$J36*$BN$11)</f>
        <v>564711.84</v>
      </c>
      <c r="BO36" s="110">
        <v>10</v>
      </c>
      <c r="BP36" s="109">
        <f>(BO36*$E36*$F36*$G36*$J36*$BP$11)</f>
        <v>423533.88</v>
      </c>
      <c r="BQ36" s="110">
        <v>40</v>
      </c>
      <c r="BR36" s="109">
        <f>(BQ36*$E36*$F36*$G36*$J36*$BR$11)</f>
        <v>2409437.1839999999</v>
      </c>
      <c r="BS36" s="110">
        <v>8</v>
      </c>
      <c r="BT36" s="116">
        <f>(BS36*$E36*$F36*$G36*$J36*$BT$11)</f>
        <v>414122.016</v>
      </c>
      <c r="BU36" s="133"/>
      <c r="BV36" s="109">
        <f>(BU36*$E36*$F36*$G36*$I36*$BV$11)</f>
        <v>0</v>
      </c>
      <c r="BW36" s="110"/>
      <c r="BX36" s="109">
        <f>(BW36*$E36*$F36*$G36*$I36*$BX$11)</f>
        <v>0</v>
      </c>
      <c r="BY36" s="110"/>
      <c r="BZ36" s="109">
        <f>(BY36*$E36*$F36*$G36*$I36*$BZ$11)</f>
        <v>0</v>
      </c>
      <c r="CA36" s="110">
        <v>23</v>
      </c>
      <c r="CB36" s="109">
        <f>(CA36*$E36*$F36*$G36*$J36*$CB$11)</f>
        <v>1082364.3599999999</v>
      </c>
      <c r="CC36" s="134"/>
      <c r="CD36" s="110">
        <f>(CC36*$E36*$F36*$G36*$I36*$CD$11)</f>
        <v>0</v>
      </c>
      <c r="CE36" s="160"/>
      <c r="CF36" s="109">
        <f>(CE36*$E36*$F36*$G36*$I36*$CF$11)</f>
        <v>0</v>
      </c>
      <c r="CG36" s="110"/>
      <c r="CH36" s="109">
        <f>(CG36*$E36*$F36*$G36*$I36*$CH$11)</f>
        <v>0</v>
      </c>
      <c r="CI36" s="110">
        <v>2</v>
      </c>
      <c r="CJ36" s="109">
        <f>(CI36*$E36*$F36*$G36*$I36*$CJ$11)</f>
        <v>54902.539999999994</v>
      </c>
      <c r="CK36" s="110">
        <v>4</v>
      </c>
      <c r="CL36" s="109">
        <f>(CK36*$E36*$F36*$G36*$I36*$CL$11)</f>
        <v>188237.28</v>
      </c>
      <c r="CM36" s="110">
        <v>10</v>
      </c>
      <c r="CN36" s="109">
        <f>(CM36*$E36*$F36*$G36*$I36*$CN$11)</f>
        <v>392161</v>
      </c>
      <c r="CO36" s="110">
        <v>11</v>
      </c>
      <c r="CP36" s="109">
        <f>(CO36*$E36*$F36*$G36*$I36*$CP$11)</f>
        <v>478828.58100000001</v>
      </c>
      <c r="CQ36" s="110">
        <v>45</v>
      </c>
      <c r="CR36" s="109">
        <f>(CQ36*$E36*$F36*$G36*$J36*$CR$11)</f>
        <v>2350613.034</v>
      </c>
      <c r="CS36" s="110">
        <v>4</v>
      </c>
      <c r="CT36" s="109">
        <f>(CS36*$E36*$F36*$G36*$J36*$CT$11)</f>
        <v>225884.736</v>
      </c>
      <c r="CU36" s="110">
        <v>28</v>
      </c>
      <c r="CV36" s="109">
        <f>(CU36*$E36*$F36*$G36*$J36*$CV$11)</f>
        <v>1317660.96</v>
      </c>
      <c r="CW36" s="132">
        <v>9</v>
      </c>
      <c r="CX36" s="109">
        <f>(CW36*$E36*$F36*$G36*$J36*$CX$11)</f>
        <v>381180.49200000003</v>
      </c>
      <c r="CY36" s="110"/>
      <c r="CZ36" s="116">
        <f>(CY36*$E36*$F36*$G36*$J36*$CZ$11)</f>
        <v>0</v>
      </c>
      <c r="DA36" s="110">
        <v>10</v>
      </c>
      <c r="DB36" s="109">
        <f>(DA36*$E36*$F36*$G36*$J36*$DB$11)</f>
        <v>470593.2</v>
      </c>
      <c r="DC36" s="134"/>
      <c r="DD36" s="109">
        <f>(DC36*$E36*$F36*$G36*$J36*$DD$11)</f>
        <v>0</v>
      </c>
      <c r="DE36" s="110">
        <v>12</v>
      </c>
      <c r="DF36" s="109">
        <f>(DE36*$E36*$F36*$G36*$J36*$DF$11)</f>
        <v>677654.20799999998</v>
      </c>
      <c r="DG36" s="110"/>
      <c r="DH36" s="109">
        <f>(DG36*$E36*$F36*$G36*$K36*$DH$11)</f>
        <v>0</v>
      </c>
      <c r="DI36" s="110">
        <v>3</v>
      </c>
      <c r="DJ36" s="122">
        <f>(DI36*$E36*$F36*$G36*$L36*$DJ$11)</f>
        <v>239725.21815</v>
      </c>
      <c r="DK36" s="123">
        <f t="shared" si="63"/>
        <v>763</v>
      </c>
      <c r="DL36" s="122">
        <f t="shared" si="63"/>
        <v>35056170.959150001</v>
      </c>
      <c r="DM36" s="1"/>
      <c r="DN36" s="1">
        <f t="shared" si="64"/>
        <v>923.23</v>
      </c>
      <c r="DO36" s="52">
        <f t="shared" si="65"/>
        <v>923.23</v>
      </c>
      <c r="DQ36" s="52">
        <f t="shared" si="66"/>
        <v>763</v>
      </c>
    </row>
    <row r="37" spans="1:121" ht="20.25" hidden="1" customHeight="1" x14ac:dyDescent="0.25">
      <c r="A37" s="128"/>
      <c r="B37" s="129">
        <v>21</v>
      </c>
      <c r="C37" s="101" t="s">
        <v>186</v>
      </c>
      <c r="D37" s="102" t="s">
        <v>187</v>
      </c>
      <c r="E37" s="89">
        <v>23150</v>
      </c>
      <c r="F37" s="130">
        <v>0.87</v>
      </c>
      <c r="G37" s="104">
        <v>1</v>
      </c>
      <c r="H37" s="105"/>
      <c r="I37" s="106">
        <v>1.4</v>
      </c>
      <c r="J37" s="106">
        <v>1.68</v>
      </c>
      <c r="K37" s="106">
        <v>2.23</v>
      </c>
      <c r="L37" s="107">
        <v>2.57</v>
      </c>
      <c r="M37" s="110">
        <v>499</v>
      </c>
      <c r="N37" s="109">
        <f>(M37*$E37*$F37*$G37*$I37*$N$11)</f>
        <v>15477168.630000001</v>
      </c>
      <c r="O37" s="110">
        <v>40</v>
      </c>
      <c r="P37" s="110">
        <f>(O37*$E37*$F37*$G37*$I37*$P$11)</f>
        <v>1240654.8</v>
      </c>
      <c r="Q37" s="110">
        <v>4</v>
      </c>
      <c r="R37" s="109">
        <f>(Q37*$E37*$F37*$G37*$I37*$R$11)</f>
        <v>124065.48</v>
      </c>
      <c r="S37" s="110"/>
      <c r="T37" s="109">
        <f>(S37/12*2*$E37*$F37*$G37*$I37*$T$11)+(S37/12*10*$E37*$F37*$G37*$I37*$T$12)</f>
        <v>0</v>
      </c>
      <c r="U37" s="110"/>
      <c r="V37" s="109">
        <f>(U37*$E37*$F37*$G37*$I37*$V$11)</f>
        <v>0</v>
      </c>
      <c r="W37" s="110"/>
      <c r="X37" s="109">
        <f>(W37*$E37*$F37*$G37*$I37*$X$11)</f>
        <v>0</v>
      </c>
      <c r="Y37" s="110"/>
      <c r="Z37" s="109">
        <f>(Y37*$E37*$F37*$G37*$I37*$Z$11)</f>
        <v>0</v>
      </c>
      <c r="AA37" s="110"/>
      <c r="AB37" s="109">
        <f>(AA37*$E37*$F37*$G37*$I37*$AB$11)</f>
        <v>0</v>
      </c>
      <c r="AC37" s="110">
        <v>140</v>
      </c>
      <c r="AD37" s="109">
        <f>(AC37*$E37*$F37*$G37*$I37*$AD$11)</f>
        <v>4342291.8</v>
      </c>
      <c r="AE37" s="110"/>
      <c r="AF37" s="109">
        <f>(AE37*$E37*$F37*$G37*$I37*$AF$11)</f>
        <v>0</v>
      </c>
      <c r="AG37" s="112"/>
      <c r="AH37" s="109">
        <f>(AG37*$E37*$F37*$G37*$I37*$AH$11)</f>
        <v>0</v>
      </c>
      <c r="AI37" s="110">
        <v>140</v>
      </c>
      <c r="AJ37" s="109">
        <f>(AI37*$E37*$F37*$G37*$I37*$AJ$11)</f>
        <v>4342291.8</v>
      </c>
      <c r="AK37" s="110">
        <v>322</v>
      </c>
      <c r="AL37" s="110">
        <f>(AK37*$E37*$F37*$G37*$I37*$AL$11)</f>
        <v>9987271.1399999987</v>
      </c>
      <c r="AM37" s="110">
        <v>409</v>
      </c>
      <c r="AN37" s="109">
        <f>(AM37*$E37*$F37*$G37*$J37*$AN$11)</f>
        <v>15222834.396</v>
      </c>
      <c r="AO37" s="132">
        <v>2</v>
      </c>
      <c r="AP37" s="109">
        <f>(AO37*$E37*$F37*$G37*$J37*$AP$11)</f>
        <v>74439.288000000015</v>
      </c>
      <c r="AQ37" s="110">
        <v>10</v>
      </c>
      <c r="AR37" s="116">
        <f>(AQ37*$E37*$F37*$G37*$J37*$AR$11)</f>
        <v>372196.44</v>
      </c>
      <c r="AS37" s="110"/>
      <c r="AT37" s="109">
        <f>(AS37*$E37*$F37*$G37*$I37*$AT$11)</f>
        <v>0</v>
      </c>
      <c r="AU37" s="110">
        <v>10</v>
      </c>
      <c r="AV37" s="110">
        <f>(AU37*$E37*$F37*$G37*$I37*$AV$11)</f>
        <v>253770.30000000002</v>
      </c>
      <c r="AW37" s="110"/>
      <c r="AX37" s="109">
        <f>(AW37*$E37*$F37*$G37*$I37*$AX$11)</f>
        <v>0</v>
      </c>
      <c r="AY37" s="110"/>
      <c r="AZ37" s="109">
        <f>(AY37*$E37*$F37*$G37*$I37*$AZ$11)</f>
        <v>0</v>
      </c>
      <c r="BA37" s="110"/>
      <c r="BB37" s="109">
        <f>(BA37*$E37*$F37*$G37*$I37*$BB$11)</f>
        <v>0</v>
      </c>
      <c r="BC37" s="110"/>
      <c r="BD37" s="109">
        <f>(BC37*$E37*$F37*$G37*$I37*$BD$11)</f>
        <v>0</v>
      </c>
      <c r="BE37" s="110">
        <v>75</v>
      </c>
      <c r="BF37" s="109">
        <f>(BE37*$E37*$F37*$G37*$I37*$BF$11)</f>
        <v>2706883.2</v>
      </c>
      <c r="BG37" s="110">
        <v>297</v>
      </c>
      <c r="BH37" s="109">
        <f>(BG37*$E37*$F37*$G37*$J37*$BH$11)</f>
        <v>10049303.879999999</v>
      </c>
      <c r="BI37" s="110"/>
      <c r="BJ37" s="109">
        <f>(BI37*$E37*$F37*$G37*$J37*$BJ$11)</f>
        <v>0</v>
      </c>
      <c r="BK37" s="110"/>
      <c r="BL37" s="109">
        <f>(BK37*$E37*$F37*$G37*$J37*$BL$11)</f>
        <v>0</v>
      </c>
      <c r="BM37" s="136">
        <v>54</v>
      </c>
      <c r="BN37" s="109">
        <f>(BM37*$E37*$F37*$G37*$J37*$BN$11)</f>
        <v>1827146.16</v>
      </c>
      <c r="BO37" s="110">
        <v>60</v>
      </c>
      <c r="BP37" s="109">
        <f>(BO37*$E37*$F37*$G37*$J37*$BP$11)</f>
        <v>1827146.16</v>
      </c>
      <c r="BQ37" s="110">
        <v>46</v>
      </c>
      <c r="BR37" s="109">
        <f>(BQ37*$E37*$F37*$G37*$J37*$BR$11)</f>
        <v>1992266.0351999998</v>
      </c>
      <c r="BS37" s="110">
        <v>102</v>
      </c>
      <c r="BT37" s="116">
        <f>(BS37*$E37*$F37*$G37*$J37*$BT$11)</f>
        <v>3796403.6880000005</v>
      </c>
      <c r="BU37" s="133"/>
      <c r="BV37" s="109">
        <f>(BU37*$E37*$F37*$G37*$I37*$BV$11)</f>
        <v>0</v>
      </c>
      <c r="BW37" s="110"/>
      <c r="BX37" s="109">
        <f>(BW37*$E37*$F37*$G37*$I37*$BX$11)</f>
        <v>0</v>
      </c>
      <c r="BY37" s="110"/>
      <c r="BZ37" s="109">
        <f>(BY37*$E37*$F37*$G37*$I37*$BZ$11)</f>
        <v>0</v>
      </c>
      <c r="CA37" s="119">
        <v>45</v>
      </c>
      <c r="CB37" s="109">
        <f>(CA37*$E37*$F37*$G37*$J37*$CB$11)</f>
        <v>1522621.8</v>
      </c>
      <c r="CC37" s="134"/>
      <c r="CD37" s="110">
        <f>(CC37*$E37*$F37*$G37*$I37*$CD$11)</f>
        <v>0</v>
      </c>
      <c r="CE37" s="110">
        <v>2</v>
      </c>
      <c r="CF37" s="109">
        <f>(CE37*$E37*$F37*$G37*$I37*$CF$11)</f>
        <v>39475.37999999999</v>
      </c>
      <c r="CG37" s="110">
        <v>8</v>
      </c>
      <c r="CH37" s="109">
        <f>(CG37*$E37*$F37*$G37*$I37*$CH$11)</f>
        <v>157901.51999999996</v>
      </c>
      <c r="CI37" s="110">
        <v>44</v>
      </c>
      <c r="CJ37" s="109">
        <f>(CI37*$E37*$F37*$G37*$I37*$CJ$11)</f>
        <v>868458.35999999987</v>
      </c>
      <c r="CK37" s="110">
        <v>53</v>
      </c>
      <c r="CL37" s="109">
        <f>(CK37*$E37*$F37*$G37*$I37*$CL$11)</f>
        <v>1793310.1199999999</v>
      </c>
      <c r="CM37" s="110">
        <v>67</v>
      </c>
      <c r="CN37" s="109">
        <f>(CM37*$E37*$F37*$G37*$I37*$CN$11)</f>
        <v>1889178.9</v>
      </c>
      <c r="CO37" s="110">
        <v>101</v>
      </c>
      <c r="CP37" s="109">
        <f>(CO37*$E37*$F37*$G37*$I37*$CP$11)</f>
        <v>3161132.037</v>
      </c>
      <c r="CQ37" s="110">
        <v>93</v>
      </c>
      <c r="CR37" s="109">
        <f>(CQ37*$E37*$F37*$G37*$J37*$CR$11)</f>
        <v>3492894.4092000001</v>
      </c>
      <c r="CS37" s="110">
        <v>80</v>
      </c>
      <c r="CT37" s="109">
        <f>(CS37*$E37*$F37*$G37*$J37*$CT$11)</f>
        <v>3248259.8399999994</v>
      </c>
      <c r="CU37" s="110">
        <v>42</v>
      </c>
      <c r="CV37" s="109">
        <f>(CU37*$E37*$F37*$G37*$J37*$CV$11)</f>
        <v>1421113.68</v>
      </c>
      <c r="CW37" s="132">
        <v>70</v>
      </c>
      <c r="CX37" s="109">
        <f>(CW37*$E37*$F37*$G37*$J37*$CX$11)</f>
        <v>2131670.52</v>
      </c>
      <c r="CY37" s="110">
        <v>3</v>
      </c>
      <c r="CZ37" s="116">
        <f>(CY37*$E37*$F37*$G37*$J37*$CZ$11)</f>
        <v>91357.308000000005</v>
      </c>
      <c r="DA37" s="110">
        <v>16</v>
      </c>
      <c r="DB37" s="109">
        <f>(DA37*$E37*$F37*$G37*$J37*$DB$11)</f>
        <v>541376.64</v>
      </c>
      <c r="DC37" s="134">
        <v>50</v>
      </c>
      <c r="DD37" s="109">
        <f>(DC37*$E37*$F37*$G37*$J37*$DD$11)</f>
        <v>1691802</v>
      </c>
      <c r="DE37" s="110">
        <v>53</v>
      </c>
      <c r="DF37" s="109">
        <f>(DE37*$E37*$F37*$G37*$J37*$DF$11)</f>
        <v>2151972.1439999999</v>
      </c>
      <c r="DG37" s="110">
        <v>19</v>
      </c>
      <c r="DH37" s="109">
        <f>(DG37*$E37*$F37*$G37*$K37*$DH$11)</f>
        <v>1024023.5819999999</v>
      </c>
      <c r="DI37" s="110">
        <v>12</v>
      </c>
      <c r="DJ37" s="122">
        <f>(DI37*$E37*$F37*$G37*$L37*$DJ$11)</f>
        <v>689457.65220000013</v>
      </c>
      <c r="DK37" s="123">
        <f t="shared" si="63"/>
        <v>2968</v>
      </c>
      <c r="DL37" s="122">
        <f t="shared" si="63"/>
        <v>99552139.089599982</v>
      </c>
      <c r="DM37" s="1"/>
      <c r="DN37" s="1">
        <f t="shared" si="64"/>
        <v>2582.16</v>
      </c>
      <c r="DO37" s="52">
        <f t="shared" si="65"/>
        <v>2582.16</v>
      </c>
      <c r="DQ37" s="52">
        <f t="shared" si="66"/>
        <v>2968</v>
      </c>
    </row>
    <row r="38" spans="1:121" ht="31.5" hidden="1" customHeight="1" x14ac:dyDescent="0.25">
      <c r="A38" s="128"/>
      <c r="B38" s="129">
        <v>22</v>
      </c>
      <c r="C38" s="101" t="s">
        <v>188</v>
      </c>
      <c r="D38" s="102" t="s">
        <v>189</v>
      </c>
      <c r="E38" s="89">
        <v>23150</v>
      </c>
      <c r="F38" s="141">
        <v>4.1900000000000004</v>
      </c>
      <c r="G38" s="104">
        <v>1</v>
      </c>
      <c r="H38" s="105"/>
      <c r="I38" s="106">
        <v>1.4</v>
      </c>
      <c r="J38" s="106">
        <v>1.68</v>
      </c>
      <c r="K38" s="106">
        <v>2.23</v>
      </c>
      <c r="L38" s="107">
        <v>2.57</v>
      </c>
      <c r="M38" s="110">
        <v>3</v>
      </c>
      <c r="N38" s="109">
        <f>(M38*$E38*$F38*$G38*$I38*$N$11)</f>
        <v>448133.07</v>
      </c>
      <c r="O38" s="110"/>
      <c r="P38" s="110">
        <f>(O38*$E38*$F38*$G38*$I38*$P$11)</f>
        <v>0</v>
      </c>
      <c r="Q38" s="110"/>
      <c r="R38" s="109">
        <f>(Q38*$E38*$F38*$G38*$I38*$R$11)</f>
        <v>0</v>
      </c>
      <c r="S38" s="110"/>
      <c r="T38" s="109">
        <f t="shared" si="67"/>
        <v>0</v>
      </c>
      <c r="U38" s="110"/>
      <c r="V38" s="109">
        <f>(U38*$E38*$F38*$G38*$I38*$V$11)</f>
        <v>0</v>
      </c>
      <c r="W38" s="110"/>
      <c r="X38" s="109">
        <f>(W38*$E38*$F38*$G38*$I38*$X$11)</f>
        <v>0</v>
      </c>
      <c r="Y38" s="110"/>
      <c r="Z38" s="109">
        <f>(Y38*$E38*$F38*$G38*$I38*$Z$11)</f>
        <v>0</v>
      </c>
      <c r="AA38" s="110"/>
      <c r="AB38" s="109">
        <f>(AA38*$E38*$F38*$G38*$I38*$AB$11)</f>
        <v>0</v>
      </c>
      <c r="AC38" s="110">
        <v>2</v>
      </c>
      <c r="AD38" s="109">
        <f>(AC38*$E38*$F38*$G38*$I38*$AD$11)</f>
        <v>298755.38000000006</v>
      </c>
      <c r="AE38" s="110"/>
      <c r="AF38" s="109">
        <f>(AE38*$E38*$F38*$G38*$I38*$AF$11)</f>
        <v>0</v>
      </c>
      <c r="AG38" s="112"/>
      <c r="AH38" s="109">
        <f>(AG38*$E38*$F38*$G38*$I38*$AH$11)</f>
        <v>0</v>
      </c>
      <c r="AI38" s="110">
        <v>5</v>
      </c>
      <c r="AJ38" s="109">
        <f>(AI38*$E38*$F38*$G38*$I38*$AJ$11)</f>
        <v>746888.45000000007</v>
      </c>
      <c r="AK38" s="110"/>
      <c r="AL38" s="110">
        <f>(AK38*$E38*$F38*$G38*$I38*$AL$11)</f>
        <v>0</v>
      </c>
      <c r="AM38" s="110"/>
      <c r="AN38" s="109">
        <f>(AM38*$E38*$F38*$G38*$J38*$AN$11)</f>
        <v>0</v>
      </c>
      <c r="AO38" s="132"/>
      <c r="AP38" s="109">
        <f>(AO38*$E38*$F38*$G38*$J38*$AP$11)</f>
        <v>0</v>
      </c>
      <c r="AQ38" s="110"/>
      <c r="AR38" s="116">
        <f>(AQ38*$E38*$F38*$G38*$J38*$AR$11)</f>
        <v>0</v>
      </c>
      <c r="AS38" s="110"/>
      <c r="AT38" s="109">
        <f>(AS38*$E38*$F38*$G38*$I38*$AT$11)</f>
        <v>0</v>
      </c>
      <c r="AU38" s="110"/>
      <c r="AV38" s="110">
        <f>(AU38*$E38*$F38*$G38*$I38*$AV$11)</f>
        <v>0</v>
      </c>
      <c r="AW38" s="110"/>
      <c r="AX38" s="109">
        <f>(AW38*$E38*$F38*$G38*$I38*$AX$11)</f>
        <v>0</v>
      </c>
      <c r="AY38" s="110"/>
      <c r="AZ38" s="109">
        <f>(AY38*$E38*$F38*$G38*$I38*$AZ$11)</f>
        <v>0</v>
      </c>
      <c r="BA38" s="110"/>
      <c r="BB38" s="109">
        <f>(BA38*$E38*$F38*$G38*$I38*$BB$11)</f>
        <v>0</v>
      </c>
      <c r="BC38" s="110"/>
      <c r="BD38" s="109">
        <f>(BC38*$E38*$F38*$G38*$I38*$BD$11)</f>
        <v>0</v>
      </c>
      <c r="BE38" s="110"/>
      <c r="BF38" s="109">
        <f>(BE38*$E38*$F38*$G38*$I38*$BF$11)</f>
        <v>0</v>
      </c>
      <c r="BG38" s="110">
        <v>2</v>
      </c>
      <c r="BH38" s="109">
        <f>(BG38*$E38*$F38*$G38*$J38*$BH$11)</f>
        <v>325914.96000000002</v>
      </c>
      <c r="BI38" s="110"/>
      <c r="BJ38" s="109">
        <f>(BI38*$E38*$F38*$G38*$J38*$BJ$11)</f>
        <v>0</v>
      </c>
      <c r="BK38" s="110"/>
      <c r="BL38" s="109">
        <f>(BK38*$E38*$F38*$G38*$J38*$BL$11)</f>
        <v>0</v>
      </c>
      <c r="BM38" s="136"/>
      <c r="BN38" s="109">
        <f>(BM38*$E38*$F38*$G38*$J38*$BN$11)</f>
        <v>0</v>
      </c>
      <c r="BO38" s="110">
        <v>2</v>
      </c>
      <c r="BP38" s="109">
        <f>(BO38*$E38*$F38*$G38*$J38*$BP$11)</f>
        <v>293323.46400000004</v>
      </c>
      <c r="BQ38" s="110"/>
      <c r="BR38" s="109">
        <f>(BQ38*$E38*$F38*$G38*$J38*$BR$11)</f>
        <v>0</v>
      </c>
      <c r="BS38" s="110">
        <v>5</v>
      </c>
      <c r="BT38" s="116">
        <f>(BS38*$E38*$F38*$G38*$J38*$BT$11)</f>
        <v>896266.14000000013</v>
      </c>
      <c r="BU38" s="133"/>
      <c r="BV38" s="109">
        <f>(BU38*$E38*$F38*$G38*$I38*$BV$11)</f>
        <v>0</v>
      </c>
      <c r="BW38" s="110"/>
      <c r="BX38" s="109">
        <f>(BW38*$E38*$F38*$G38*$I38*$BX$11)</f>
        <v>0</v>
      </c>
      <c r="BY38" s="110"/>
      <c r="BZ38" s="109">
        <f>(BY38*$E38*$F38*$G38*$I38*$BZ$11)</f>
        <v>0</v>
      </c>
      <c r="CA38" s="119"/>
      <c r="CB38" s="109">
        <f>(CA38*$E38*$F38*$G38*$J38*$CB$11)</f>
        <v>0</v>
      </c>
      <c r="CC38" s="134"/>
      <c r="CD38" s="110">
        <f>(CC38*$E38*$F38*$G38*$I38*$CD$11)</f>
        <v>0</v>
      </c>
      <c r="CE38" s="110"/>
      <c r="CF38" s="109">
        <f>(CE38*$E38*$F38*$G38*$I38*$CF$11)</f>
        <v>0</v>
      </c>
      <c r="CG38" s="110"/>
      <c r="CH38" s="109">
        <f>(CG38*$E38*$F38*$G38*$I38*$CH$11)</f>
        <v>0</v>
      </c>
      <c r="CI38" s="110"/>
      <c r="CJ38" s="109">
        <f>(CI38*$E38*$F38*$G38*$I38*$CJ$11)</f>
        <v>0</v>
      </c>
      <c r="CK38" s="110"/>
      <c r="CL38" s="109">
        <f>(CK38*$E38*$F38*$G38*$I38*$CL$11)</f>
        <v>0</v>
      </c>
      <c r="CM38" s="110"/>
      <c r="CN38" s="109">
        <f>(CM38*$E38*$F38*$G38*$I38*$CN$11)</f>
        <v>0</v>
      </c>
      <c r="CO38" s="110"/>
      <c r="CP38" s="109">
        <f>(CO38*$E38*$F38*$G38*$I38*$CP$11)</f>
        <v>0</v>
      </c>
      <c r="CQ38" s="110"/>
      <c r="CR38" s="109">
        <f>(CQ38*$E38*$F38*$G38*$J38*$CR$11)</f>
        <v>0</v>
      </c>
      <c r="CS38" s="110"/>
      <c r="CT38" s="109">
        <f>(CS38*$E38*$F38*$G38*$J38*$CT$11)</f>
        <v>0</v>
      </c>
      <c r="CU38" s="110"/>
      <c r="CV38" s="109">
        <f>(CU38*$E38*$F38*$G38*$J38*$CV$11)</f>
        <v>0</v>
      </c>
      <c r="CW38" s="132"/>
      <c r="CX38" s="109">
        <f>(CW38*$E38*$F38*$G38*$J38*$CX$11)</f>
        <v>0</v>
      </c>
      <c r="CY38" s="110"/>
      <c r="CZ38" s="116">
        <f>(CY38*$E38*$F38*$G38*$J38*$CZ$11)</f>
        <v>0</v>
      </c>
      <c r="DA38" s="110"/>
      <c r="DB38" s="109">
        <f>(DA38*$E38*$F38*$G38*$J38*$DB$11)</f>
        <v>0</v>
      </c>
      <c r="DC38" s="134"/>
      <c r="DD38" s="109">
        <f>(DC38*$E38*$F38*$G38*$J38*$DD$11)</f>
        <v>0</v>
      </c>
      <c r="DE38" s="110"/>
      <c r="DF38" s="109">
        <f>(DE38*$E38*$F38*$G38*$J38*$DF$11)</f>
        <v>0</v>
      </c>
      <c r="DG38" s="110"/>
      <c r="DH38" s="109">
        <f>(DG38*$E38*$F38*$G38*$K38*$DH$11)</f>
        <v>0</v>
      </c>
      <c r="DI38" s="110"/>
      <c r="DJ38" s="122">
        <f>(DI38*$E38*$F38*$G38*$L38*$DJ$11)</f>
        <v>0</v>
      </c>
      <c r="DK38" s="123">
        <f t="shared" si="63"/>
        <v>19</v>
      </c>
      <c r="DL38" s="122">
        <f t="shared" si="63"/>
        <v>3009281.4640000002</v>
      </c>
      <c r="DM38" s="1"/>
      <c r="DN38" s="1">
        <f t="shared" si="64"/>
        <v>79.610000000000014</v>
      </c>
      <c r="DO38" s="52">
        <f t="shared" si="65"/>
        <v>79.610000000000014</v>
      </c>
      <c r="DQ38" s="52">
        <f t="shared" si="66"/>
        <v>19</v>
      </c>
    </row>
    <row r="39" spans="1:121" s="127" customFormat="1" ht="15.75" hidden="1" customHeight="1" x14ac:dyDescent="0.25">
      <c r="A39" s="85">
        <v>5</v>
      </c>
      <c r="B39" s="138"/>
      <c r="C39" s="139"/>
      <c r="D39" s="88" t="s">
        <v>190</v>
      </c>
      <c r="E39" s="89">
        <v>23150</v>
      </c>
      <c r="F39" s="140">
        <v>2.85</v>
      </c>
      <c r="G39" s="124">
        <v>1</v>
      </c>
      <c r="H39" s="105"/>
      <c r="I39" s="125">
        <v>1.4</v>
      </c>
      <c r="J39" s="125">
        <v>1.68</v>
      </c>
      <c r="K39" s="125">
        <v>2.23</v>
      </c>
      <c r="L39" s="126">
        <v>2.57</v>
      </c>
      <c r="M39" s="95">
        <f>SUM(M40:M50)</f>
        <v>788</v>
      </c>
      <c r="N39" s="95">
        <f t="shared" ref="N39:BY39" si="68">SUM(N40:N50)</f>
        <v>115480719.2</v>
      </c>
      <c r="O39" s="95">
        <f t="shared" si="68"/>
        <v>0</v>
      </c>
      <c r="P39" s="95">
        <f t="shared" si="68"/>
        <v>0</v>
      </c>
      <c r="Q39" s="95">
        <f t="shared" si="68"/>
        <v>172</v>
      </c>
      <c r="R39" s="95">
        <f t="shared" si="68"/>
        <v>37522677.5</v>
      </c>
      <c r="S39" s="95">
        <f t="shared" si="68"/>
        <v>0</v>
      </c>
      <c r="T39" s="95">
        <f t="shared" si="68"/>
        <v>0</v>
      </c>
      <c r="U39" s="95">
        <f t="shared" si="68"/>
        <v>220</v>
      </c>
      <c r="V39" s="95">
        <f t="shared" si="68"/>
        <v>35087714.200000003</v>
      </c>
      <c r="W39" s="95">
        <f t="shared" si="68"/>
        <v>0</v>
      </c>
      <c r="X39" s="95">
        <f t="shared" si="68"/>
        <v>0</v>
      </c>
      <c r="Y39" s="95">
        <f t="shared" si="68"/>
        <v>0</v>
      </c>
      <c r="Z39" s="95">
        <f t="shared" si="68"/>
        <v>0</v>
      </c>
      <c r="AA39" s="95">
        <f t="shared" si="68"/>
        <v>0</v>
      </c>
      <c r="AB39" s="95">
        <f t="shared" si="68"/>
        <v>0</v>
      </c>
      <c r="AC39" s="95">
        <f t="shared" si="68"/>
        <v>87</v>
      </c>
      <c r="AD39" s="95">
        <f t="shared" si="68"/>
        <v>3706990.9800000004</v>
      </c>
      <c r="AE39" s="95">
        <f t="shared" si="68"/>
        <v>0</v>
      </c>
      <c r="AF39" s="95">
        <f t="shared" si="68"/>
        <v>0</v>
      </c>
      <c r="AG39" s="95">
        <f t="shared" si="68"/>
        <v>0</v>
      </c>
      <c r="AH39" s="95">
        <f t="shared" si="68"/>
        <v>0</v>
      </c>
      <c r="AI39" s="95">
        <f t="shared" si="68"/>
        <v>90</v>
      </c>
      <c r="AJ39" s="95">
        <f t="shared" si="68"/>
        <v>4129811.8400000003</v>
      </c>
      <c r="AK39" s="95">
        <f t="shared" si="68"/>
        <v>186</v>
      </c>
      <c r="AL39" s="95">
        <f t="shared" si="68"/>
        <v>6233220.8399999999</v>
      </c>
      <c r="AM39" s="95">
        <f t="shared" si="68"/>
        <v>121</v>
      </c>
      <c r="AN39" s="95">
        <f t="shared" si="68"/>
        <v>10934446.908</v>
      </c>
      <c r="AO39" s="95">
        <f t="shared" si="68"/>
        <v>65</v>
      </c>
      <c r="AP39" s="95">
        <f t="shared" si="68"/>
        <v>19924916.088</v>
      </c>
      <c r="AQ39" s="95">
        <f t="shared" si="68"/>
        <v>0</v>
      </c>
      <c r="AR39" s="95">
        <f t="shared" si="68"/>
        <v>0</v>
      </c>
      <c r="AS39" s="95">
        <f t="shared" si="68"/>
        <v>2</v>
      </c>
      <c r="AT39" s="95">
        <f t="shared" si="68"/>
        <v>60930.799999999996</v>
      </c>
      <c r="AU39" s="95">
        <f t="shared" si="68"/>
        <v>0</v>
      </c>
      <c r="AV39" s="95">
        <f t="shared" si="68"/>
        <v>0</v>
      </c>
      <c r="AW39" s="95">
        <f>SUM(AW40:AW50)</f>
        <v>0</v>
      </c>
      <c r="AX39" s="95">
        <f>SUM(AX40:AX50)</f>
        <v>0</v>
      </c>
      <c r="AY39" s="95">
        <f>SUM(AY40:AY50)</f>
        <v>0</v>
      </c>
      <c r="AZ39" s="95">
        <f t="shared" si="68"/>
        <v>0</v>
      </c>
      <c r="BA39" s="95">
        <f t="shared" si="68"/>
        <v>0</v>
      </c>
      <c r="BB39" s="95">
        <f t="shared" si="68"/>
        <v>0</v>
      </c>
      <c r="BC39" s="95">
        <f t="shared" si="68"/>
        <v>0</v>
      </c>
      <c r="BD39" s="95">
        <f t="shared" si="68"/>
        <v>0</v>
      </c>
      <c r="BE39" s="95">
        <f t="shared" si="68"/>
        <v>13</v>
      </c>
      <c r="BF39" s="95">
        <f t="shared" si="68"/>
        <v>506944.25599999994</v>
      </c>
      <c r="BG39" s="95">
        <f t="shared" si="68"/>
        <v>0</v>
      </c>
      <c r="BH39" s="95">
        <f t="shared" si="68"/>
        <v>0</v>
      </c>
      <c r="BI39" s="95">
        <f t="shared" si="68"/>
        <v>48</v>
      </c>
      <c r="BJ39" s="95">
        <f t="shared" si="68"/>
        <v>4231507.9380000001</v>
      </c>
      <c r="BK39" s="95">
        <f t="shared" si="68"/>
        <v>0</v>
      </c>
      <c r="BL39" s="95">
        <f t="shared" si="68"/>
        <v>0</v>
      </c>
      <c r="BM39" s="95">
        <f t="shared" si="68"/>
        <v>11</v>
      </c>
      <c r="BN39" s="95">
        <f t="shared" si="68"/>
        <v>572490.23999999999</v>
      </c>
      <c r="BO39" s="95">
        <f t="shared" si="68"/>
        <v>10</v>
      </c>
      <c r="BP39" s="95">
        <f t="shared" si="68"/>
        <v>329026.32</v>
      </c>
      <c r="BQ39" s="95">
        <f t="shared" si="68"/>
        <v>25</v>
      </c>
      <c r="BR39" s="95">
        <f t="shared" si="68"/>
        <v>1701540.5567999999</v>
      </c>
      <c r="BS39" s="95">
        <f t="shared" si="68"/>
        <v>36</v>
      </c>
      <c r="BT39" s="97">
        <f t="shared" si="68"/>
        <v>5207327.6640000008</v>
      </c>
      <c r="BU39" s="98">
        <f t="shared" si="68"/>
        <v>0</v>
      </c>
      <c r="BV39" s="95">
        <f t="shared" si="68"/>
        <v>0</v>
      </c>
      <c r="BW39" s="95">
        <f t="shared" si="68"/>
        <v>5</v>
      </c>
      <c r="BX39" s="95">
        <f t="shared" si="68"/>
        <v>425225.68200000003</v>
      </c>
      <c r="BY39" s="95">
        <f t="shared" si="68"/>
        <v>0</v>
      </c>
      <c r="BZ39" s="95">
        <f t="shared" ref="BZ39:DQ39" si="69">SUM(BZ40:BZ50)</f>
        <v>0</v>
      </c>
      <c r="CA39" s="95">
        <f>SUM(CA40:CA50)</f>
        <v>17</v>
      </c>
      <c r="CB39" s="95">
        <f>SUM(CB40:CB50)</f>
        <v>962188.08</v>
      </c>
      <c r="CC39" s="99">
        <f t="shared" si="69"/>
        <v>0</v>
      </c>
      <c r="CD39" s="95">
        <f t="shared" si="69"/>
        <v>0</v>
      </c>
      <c r="CE39" s="95">
        <f t="shared" si="69"/>
        <v>2</v>
      </c>
      <c r="CF39" s="95">
        <f t="shared" si="69"/>
        <v>42651.56</v>
      </c>
      <c r="CG39" s="95">
        <f t="shared" si="69"/>
        <v>0</v>
      </c>
      <c r="CH39" s="95">
        <f t="shared" si="69"/>
        <v>0</v>
      </c>
      <c r="CI39" s="95">
        <f t="shared" si="69"/>
        <v>6</v>
      </c>
      <c r="CJ39" s="95">
        <f t="shared" si="69"/>
        <v>127954.67999999996</v>
      </c>
      <c r="CK39" s="95">
        <f t="shared" si="69"/>
        <v>9</v>
      </c>
      <c r="CL39" s="95">
        <f t="shared" si="69"/>
        <v>329026.31999999995</v>
      </c>
      <c r="CM39" s="95">
        <f t="shared" si="69"/>
        <v>30</v>
      </c>
      <c r="CN39" s="95">
        <f t="shared" si="69"/>
        <v>1481785.1999999997</v>
      </c>
      <c r="CO39" s="95">
        <f t="shared" si="69"/>
        <v>10</v>
      </c>
      <c r="CP39" s="95">
        <f t="shared" si="69"/>
        <v>338165.94</v>
      </c>
      <c r="CQ39" s="95">
        <f t="shared" si="69"/>
        <v>58</v>
      </c>
      <c r="CR39" s="95">
        <f t="shared" si="69"/>
        <v>3135014.1144000003</v>
      </c>
      <c r="CS39" s="95">
        <f t="shared" si="69"/>
        <v>8</v>
      </c>
      <c r="CT39" s="95">
        <f t="shared" si="69"/>
        <v>849401.28</v>
      </c>
      <c r="CU39" s="95">
        <f t="shared" si="69"/>
        <v>15</v>
      </c>
      <c r="CV39" s="95">
        <f t="shared" si="69"/>
        <v>548377.19999999995</v>
      </c>
      <c r="CW39" s="95">
        <f t="shared" si="69"/>
        <v>30</v>
      </c>
      <c r="CX39" s="95">
        <f t="shared" si="69"/>
        <v>987078.96</v>
      </c>
      <c r="CY39" s="95">
        <f t="shared" si="69"/>
        <v>0</v>
      </c>
      <c r="CZ39" s="95">
        <f t="shared" si="69"/>
        <v>0</v>
      </c>
      <c r="DA39" s="95">
        <f t="shared" si="69"/>
        <v>3</v>
      </c>
      <c r="DB39" s="95">
        <f t="shared" si="69"/>
        <v>109675.43999999999</v>
      </c>
      <c r="DC39" s="95">
        <f t="shared" si="69"/>
        <v>0</v>
      </c>
      <c r="DD39" s="95">
        <f t="shared" si="69"/>
        <v>0</v>
      </c>
      <c r="DE39" s="95">
        <f t="shared" si="69"/>
        <v>51</v>
      </c>
      <c r="DF39" s="95">
        <f t="shared" si="69"/>
        <v>4894791.5519999992</v>
      </c>
      <c r="DG39" s="95">
        <f t="shared" si="69"/>
        <v>0</v>
      </c>
      <c r="DH39" s="95">
        <f t="shared" si="69"/>
        <v>0</v>
      </c>
      <c r="DI39" s="95">
        <f t="shared" si="69"/>
        <v>10</v>
      </c>
      <c r="DJ39" s="95">
        <f t="shared" si="69"/>
        <v>910031.26890000002</v>
      </c>
      <c r="DK39" s="95">
        <f t="shared" si="69"/>
        <v>2128</v>
      </c>
      <c r="DL39" s="95">
        <f t="shared" si="69"/>
        <v>260771632.60810003</v>
      </c>
      <c r="DM39" s="95">
        <f t="shared" si="69"/>
        <v>0</v>
      </c>
      <c r="DN39" s="95">
        <f t="shared" si="69"/>
        <v>7042.88</v>
      </c>
      <c r="DO39" s="95">
        <f t="shared" si="69"/>
        <v>7042.88</v>
      </c>
      <c r="DQ39" s="95">
        <f t="shared" si="69"/>
        <v>2128</v>
      </c>
    </row>
    <row r="40" spans="1:121" ht="15.75" hidden="1" customHeight="1" x14ac:dyDescent="0.25">
      <c r="A40" s="128"/>
      <c r="B40" s="129">
        <v>23</v>
      </c>
      <c r="C40" s="101" t="s">
        <v>191</v>
      </c>
      <c r="D40" s="102" t="s">
        <v>192</v>
      </c>
      <c r="E40" s="89">
        <v>23150</v>
      </c>
      <c r="F40" s="130">
        <v>0.94</v>
      </c>
      <c r="G40" s="104">
        <v>1</v>
      </c>
      <c r="H40" s="105"/>
      <c r="I40" s="106">
        <v>1.4</v>
      </c>
      <c r="J40" s="106">
        <v>1.68</v>
      </c>
      <c r="K40" s="106">
        <v>2.23</v>
      </c>
      <c r="L40" s="107">
        <v>2.57</v>
      </c>
      <c r="M40" s="110">
        <v>15</v>
      </c>
      <c r="N40" s="109">
        <f t="shared" ref="N40:N50" si="70">(M40*$E40*$F40*$G40*$I40*$N$11)</f>
        <v>502679.10000000003</v>
      </c>
      <c r="O40" s="110"/>
      <c r="P40" s="110">
        <f t="shared" ref="P40:P50" si="71">(O40*$E40*$F40*$G40*$I40*$P$11)</f>
        <v>0</v>
      </c>
      <c r="Q40" s="110">
        <v>8</v>
      </c>
      <c r="R40" s="109">
        <f t="shared" ref="R40:R50" si="72">(Q40*$E40*$F40*$G40*$I40*$R$11)</f>
        <v>268095.52</v>
      </c>
      <c r="S40" s="110"/>
      <c r="T40" s="109">
        <f t="shared" si="67"/>
        <v>0</v>
      </c>
      <c r="U40" s="110">
        <v>0</v>
      </c>
      <c r="V40" s="109">
        <f t="shared" ref="V40:V50" si="73">(U40*$E40*$F40*$G40*$I40*$V$11)</f>
        <v>0</v>
      </c>
      <c r="W40" s="110">
        <v>0</v>
      </c>
      <c r="X40" s="109">
        <f t="shared" ref="X40:X50" si="74">(W40*$E40*$F40*$G40*$I40*$X$11)</f>
        <v>0</v>
      </c>
      <c r="Y40" s="110"/>
      <c r="Z40" s="109">
        <f t="shared" ref="Z40:Z50" si="75">(Y40*$E40*$F40*$G40*$I40*$Z$11)</f>
        <v>0</v>
      </c>
      <c r="AA40" s="110">
        <v>0</v>
      </c>
      <c r="AB40" s="109">
        <f t="shared" ref="AB40:AB50" si="76">(AA40*$E40*$F40*$G40*$I40*$AB$11)</f>
        <v>0</v>
      </c>
      <c r="AC40" s="110">
        <v>80</v>
      </c>
      <c r="AD40" s="109">
        <f t="shared" ref="AD40:AD50" si="77">(AC40*$E40*$F40*$G40*$I40*$AD$11)</f>
        <v>2680955.2000000002</v>
      </c>
      <c r="AE40" s="110">
        <v>0</v>
      </c>
      <c r="AF40" s="109">
        <f t="shared" ref="AF40:AF50" si="78">(AE40*$E40*$F40*$G40*$I40*$AF$11)</f>
        <v>0</v>
      </c>
      <c r="AG40" s="112"/>
      <c r="AH40" s="109">
        <f t="shared" ref="AH40:AH49" si="79">(AG40*$E40*$F40*$G40*$I40*$AH$11)</f>
        <v>0</v>
      </c>
      <c r="AI40" s="110">
        <v>80</v>
      </c>
      <c r="AJ40" s="109">
        <f t="shared" ref="AJ40:AJ49" si="80">(AI40*$E40*$F40*$G40*$I40*$AJ$11)</f>
        <v>2680955.2000000002</v>
      </c>
      <c r="AK40" s="110">
        <v>186</v>
      </c>
      <c r="AL40" s="110">
        <f t="shared" ref="AL40:AL49" si="81">(AK40*$E40*$F40*$G40*$I40*$AL$11)</f>
        <v>6233220.8399999999</v>
      </c>
      <c r="AM40" s="110">
        <v>85</v>
      </c>
      <c r="AN40" s="109">
        <f t="shared" ref="AN40:AN49" si="82">(AM40*$E40*$F40*$G40*$J40*$AN$11)</f>
        <v>3418217.88</v>
      </c>
      <c r="AO40" s="132">
        <v>0</v>
      </c>
      <c r="AP40" s="109">
        <f t="shared" ref="AP40:AP49" si="83">(AO40*$E40*$F40*$G40*$J40*$AP$11)</f>
        <v>0</v>
      </c>
      <c r="AQ40" s="110"/>
      <c r="AR40" s="116">
        <f t="shared" ref="AR40:AR49" si="84">(AQ40*$E40*$F40*$G40*$J40*$AR$11)</f>
        <v>0</v>
      </c>
      <c r="AS40" s="110">
        <v>2</v>
      </c>
      <c r="AT40" s="109">
        <f t="shared" ref="AT40:AT49" si="85">(AS40*$E40*$F40*$G40*$I40*$AT$11)</f>
        <v>60930.799999999996</v>
      </c>
      <c r="AU40" s="110">
        <v>0</v>
      </c>
      <c r="AV40" s="110">
        <f t="shared" ref="AV40:AV50" si="86">(AU40*$E40*$F40*$G40*$I40*$AV$11)</f>
        <v>0</v>
      </c>
      <c r="AW40" s="110"/>
      <c r="AX40" s="109">
        <f t="shared" ref="AX40:AX50" si="87">(AW40*$E40*$F40*$G40*$I40*$AX$11)</f>
        <v>0</v>
      </c>
      <c r="AY40" s="110">
        <v>0</v>
      </c>
      <c r="AZ40" s="109">
        <f t="shared" ref="AZ40:AZ50" si="88">(AY40*$E40*$F40*$G40*$I40*$AZ$11)</f>
        <v>0</v>
      </c>
      <c r="BA40" s="110">
        <v>0</v>
      </c>
      <c r="BB40" s="109">
        <f t="shared" ref="BB40:BB50" si="89">(BA40*$E40*$F40*$G40*$I40*$BB$11)</f>
        <v>0</v>
      </c>
      <c r="BC40" s="110">
        <v>0</v>
      </c>
      <c r="BD40" s="109">
        <f t="shared" ref="BD40:BD49" si="90">(BC40*$E40*$F40*$G40*$I40*$BD$11)</f>
        <v>0</v>
      </c>
      <c r="BE40" s="110">
        <v>13</v>
      </c>
      <c r="BF40" s="109">
        <f t="shared" ref="BF40:BF50" si="91">(BE40*$E40*$F40*$G40*$I40*$BF$11)</f>
        <v>506944.25599999994</v>
      </c>
      <c r="BG40" s="110"/>
      <c r="BH40" s="109">
        <f t="shared" ref="BH40:BH49" si="92">(BG40*$E40*$F40*$G40*$J40*$BH$11)</f>
        <v>0</v>
      </c>
      <c r="BI40" s="110">
        <v>30</v>
      </c>
      <c r="BJ40" s="109">
        <f t="shared" ref="BJ40:BJ48" si="93">(BI40*$E40*$F40*$G40*$J40*$BJ$11)</f>
        <v>1261267.5599999998</v>
      </c>
      <c r="BK40" s="110">
        <v>0</v>
      </c>
      <c r="BL40" s="109">
        <f t="shared" ref="BL40:BL50" si="94">(BK40*$E40*$F40*$G40*$J40*$BL$11)</f>
        <v>0</v>
      </c>
      <c r="BM40" s="110">
        <v>10</v>
      </c>
      <c r="BN40" s="109">
        <f t="shared" ref="BN40:BN50" si="95">(BM40*$E40*$F40*$G40*$J40*$BN$11)</f>
        <v>365584.8</v>
      </c>
      <c r="BO40" s="110">
        <v>10</v>
      </c>
      <c r="BP40" s="109">
        <f t="shared" ref="BP40:BP50" si="96">(BO40*$E40*$F40*$G40*$J40*$BP$11)</f>
        <v>329026.32</v>
      </c>
      <c r="BQ40" s="110">
        <v>22</v>
      </c>
      <c r="BR40" s="109">
        <f t="shared" ref="BR40:BR50" si="97">(BQ40*$E40*$F40*$G40*$J40*$BR$11)</f>
        <v>1029486.7967999999</v>
      </c>
      <c r="BS40" s="110">
        <v>15</v>
      </c>
      <c r="BT40" s="116">
        <f t="shared" ref="BT40:BT50" si="98">(BS40*$E40*$F40*$G40*$J40*$BT$11)</f>
        <v>603214.92000000004</v>
      </c>
      <c r="BU40" s="133">
        <v>0</v>
      </c>
      <c r="BV40" s="109">
        <f t="shared" ref="BV40:BV50" si="99">(BU40*$E40*$F40*$G40*$I40*$BV$11)</f>
        <v>0</v>
      </c>
      <c r="BW40" s="110">
        <v>3</v>
      </c>
      <c r="BX40" s="109">
        <f t="shared" ref="BX40:BX50" si="100">(BW40*$E40*$F40*$G40*$I40*$BX$11)</f>
        <v>101449.78199999999</v>
      </c>
      <c r="BY40" s="110">
        <v>0</v>
      </c>
      <c r="BZ40" s="109">
        <f t="shared" ref="BZ40:BZ50" si="101">(BY40*$E40*$F40*$G40*$I40*$BZ$11)</f>
        <v>0</v>
      </c>
      <c r="CA40" s="110">
        <v>15</v>
      </c>
      <c r="CB40" s="109">
        <f t="shared" ref="CB40:CB50" si="102">(CA40*$E40*$F40*$G40*$J40*$CB$11)</f>
        <v>548377.19999999995</v>
      </c>
      <c r="CC40" s="134"/>
      <c r="CD40" s="110">
        <f t="shared" ref="CD40:CD50" si="103">(CC40*$E40*$F40*$G40*$I40*$CD$11)</f>
        <v>0</v>
      </c>
      <c r="CE40" s="110">
        <v>2</v>
      </c>
      <c r="CF40" s="109">
        <f t="shared" ref="CF40:CF50" si="104">(CE40*$E40*$F40*$G40*$I40*$CF$11)</f>
        <v>42651.56</v>
      </c>
      <c r="CG40" s="110"/>
      <c r="CH40" s="109">
        <f t="shared" ref="CH40:CH50" si="105">(CG40*$E40*$F40*$G40*$I40*$CH$11)</f>
        <v>0</v>
      </c>
      <c r="CI40" s="110">
        <v>6</v>
      </c>
      <c r="CJ40" s="109">
        <f t="shared" ref="CJ40:CJ50" si="106">(CI40*$E40*$F40*$G40*$I40*$CJ$11)</f>
        <v>127954.67999999996</v>
      </c>
      <c r="CK40" s="110">
        <v>9</v>
      </c>
      <c r="CL40" s="109">
        <f t="shared" ref="CL40:CL49" si="107">(CK40*$E40*$F40*$G40*$I40*$CL$11)</f>
        <v>329026.31999999995</v>
      </c>
      <c r="CM40" s="110">
        <v>26</v>
      </c>
      <c r="CN40" s="109">
        <f t="shared" ref="CN40:CN49" si="108">(CM40*$E40*$F40*$G40*$I40*$CN$11)</f>
        <v>792100.39999999991</v>
      </c>
      <c r="CO40" s="110">
        <v>10</v>
      </c>
      <c r="CP40" s="109">
        <f t="shared" ref="CP40:CP49" si="109">(CO40*$E40*$F40*$G40*$I40*$CP$11)</f>
        <v>338165.94</v>
      </c>
      <c r="CQ40" s="110">
        <v>51</v>
      </c>
      <c r="CR40" s="109">
        <f t="shared" ref="CR40:CR49" si="110">(CQ40*$E40*$F40*$G40*$J40*$CR$11)</f>
        <v>2069575.5528000002</v>
      </c>
      <c r="CS40" s="110">
        <v>5</v>
      </c>
      <c r="CT40" s="109">
        <f t="shared" ref="CT40:CT50" si="111">(CS40*$E40*$F40*$G40*$J40*$CT$11)</f>
        <v>219350.87999999998</v>
      </c>
      <c r="CU40" s="110">
        <v>15</v>
      </c>
      <c r="CV40" s="109">
        <f t="shared" ref="CV40:CV50" si="112">(CU40*$E40*$F40*$G40*$J40*$CV$11)</f>
        <v>548377.19999999995</v>
      </c>
      <c r="CW40" s="132">
        <v>30</v>
      </c>
      <c r="CX40" s="109">
        <f t="shared" ref="CX40:CX49" si="113">(CW40*$E40*$F40*$G40*$J40*$CX$11)</f>
        <v>987078.96</v>
      </c>
      <c r="CY40" s="110"/>
      <c r="CZ40" s="116">
        <f t="shared" ref="CZ40:CZ49" si="114">(CY40*$E40*$F40*$G40*$J40*$CZ$11)</f>
        <v>0</v>
      </c>
      <c r="DA40" s="110">
        <v>3</v>
      </c>
      <c r="DB40" s="109">
        <f t="shared" ref="DB40:DB49" si="115">(DA40*$E40*$F40*$G40*$J40*$DB$11)</f>
        <v>109675.43999999999</v>
      </c>
      <c r="DC40" s="134"/>
      <c r="DD40" s="109">
        <f t="shared" ref="DD40:DD49" si="116">(DC40*$E40*$F40*$G40*$J40*$DD$11)</f>
        <v>0</v>
      </c>
      <c r="DE40" s="110">
        <v>38</v>
      </c>
      <c r="DF40" s="109">
        <f t="shared" ref="DF40:DF49" si="117">(DE40*$E40*$F40*$G40*$J40*$DF$11)</f>
        <v>1667066.6879999998</v>
      </c>
      <c r="DG40" s="110"/>
      <c r="DH40" s="109">
        <f t="shared" ref="DH40:DH49" si="118">(DG40*$E40*$F40*$G40*$K40*$DH$11)</f>
        <v>0</v>
      </c>
      <c r="DI40" s="110">
        <v>9</v>
      </c>
      <c r="DJ40" s="122">
        <f t="shared" ref="DJ40:DJ50" si="119">(DI40*$E40*$F40*$G40*$L40*$DJ$11)</f>
        <v>558698.4423</v>
      </c>
      <c r="DK40" s="123">
        <f t="shared" ref="DK40:DL50" si="120">SUM(M40,O40,Q40,S40,U40,W40,Y40,AA40,AC40,AE40,AG40,AI40,AO40,AS40,AU40,BY40,AK40,AY40,BA40,BC40,CO40,BE40,BG40,AM40,BK40,AQ40,CQ40,BM40,CS40,BO40,BQ40,BS40,CA40,BU40,BW40,CC40,CE40,CG40,CI40,CK40,CM40,CU40,CW40,BI40,AW40,CY40,DA40,DC40,DE40,DG40,DI40)</f>
        <v>778</v>
      </c>
      <c r="DL40" s="122">
        <f t="shared" si="120"/>
        <v>28380128.237899996</v>
      </c>
      <c r="DM40" s="1"/>
      <c r="DN40" s="1">
        <f t="shared" ref="DN40:DN50" si="121">DK40*F40</f>
        <v>731.31999999999994</v>
      </c>
      <c r="DO40" s="52">
        <f t="shared" ref="DO40:DO50" si="122">DK40*F40</f>
        <v>731.31999999999994</v>
      </c>
      <c r="DQ40" s="52">
        <f t="shared" ref="DQ40:DQ50" si="123">DK40*G40</f>
        <v>778</v>
      </c>
    </row>
    <row r="41" spans="1:121" ht="15.75" hidden="1" customHeight="1" x14ac:dyDescent="0.25">
      <c r="A41" s="128"/>
      <c r="B41" s="129">
        <v>24</v>
      </c>
      <c r="C41" s="101" t="s">
        <v>193</v>
      </c>
      <c r="D41" s="102" t="s">
        <v>194</v>
      </c>
      <c r="E41" s="89">
        <v>23150</v>
      </c>
      <c r="F41" s="130">
        <v>5.32</v>
      </c>
      <c r="G41" s="104">
        <v>1</v>
      </c>
      <c r="H41" s="105"/>
      <c r="I41" s="106">
        <v>1.4</v>
      </c>
      <c r="J41" s="106">
        <v>1.68</v>
      </c>
      <c r="K41" s="106">
        <v>2.23</v>
      </c>
      <c r="L41" s="107">
        <v>2.57</v>
      </c>
      <c r="M41" s="110">
        <v>3</v>
      </c>
      <c r="N41" s="109">
        <f t="shared" si="70"/>
        <v>568989.96</v>
      </c>
      <c r="O41" s="110"/>
      <c r="P41" s="110">
        <f t="shared" si="71"/>
        <v>0</v>
      </c>
      <c r="Q41" s="110">
        <v>10</v>
      </c>
      <c r="R41" s="109">
        <f t="shared" si="72"/>
        <v>1896633.2000000002</v>
      </c>
      <c r="S41" s="110"/>
      <c r="T41" s="109">
        <f t="shared" si="67"/>
        <v>0</v>
      </c>
      <c r="U41" s="110"/>
      <c r="V41" s="109">
        <f t="shared" si="73"/>
        <v>0</v>
      </c>
      <c r="W41" s="110"/>
      <c r="X41" s="109">
        <f t="shared" si="74"/>
        <v>0</v>
      </c>
      <c r="Y41" s="110"/>
      <c r="Z41" s="109">
        <f t="shared" si="75"/>
        <v>0</v>
      </c>
      <c r="AA41" s="110"/>
      <c r="AB41" s="109">
        <f t="shared" si="76"/>
        <v>0</v>
      </c>
      <c r="AC41" s="110">
        <v>5</v>
      </c>
      <c r="AD41" s="109">
        <f t="shared" si="77"/>
        <v>948316.60000000009</v>
      </c>
      <c r="AE41" s="110"/>
      <c r="AF41" s="109">
        <f t="shared" si="78"/>
        <v>0</v>
      </c>
      <c r="AG41" s="112"/>
      <c r="AH41" s="109">
        <f t="shared" si="79"/>
        <v>0</v>
      </c>
      <c r="AI41" s="110">
        <v>3</v>
      </c>
      <c r="AJ41" s="109">
        <f t="shared" si="80"/>
        <v>568989.96</v>
      </c>
      <c r="AK41" s="110"/>
      <c r="AL41" s="110">
        <f t="shared" si="81"/>
        <v>0</v>
      </c>
      <c r="AM41" s="110">
        <v>25</v>
      </c>
      <c r="AN41" s="109">
        <f t="shared" si="82"/>
        <v>5689899.6000000006</v>
      </c>
      <c r="AO41" s="132">
        <v>0</v>
      </c>
      <c r="AP41" s="109">
        <f t="shared" si="83"/>
        <v>0</v>
      </c>
      <c r="AQ41" s="110"/>
      <c r="AR41" s="116">
        <f t="shared" si="84"/>
        <v>0</v>
      </c>
      <c r="AS41" s="110"/>
      <c r="AT41" s="109">
        <f t="shared" si="85"/>
        <v>0</v>
      </c>
      <c r="AU41" s="110"/>
      <c r="AV41" s="110">
        <f t="shared" si="86"/>
        <v>0</v>
      </c>
      <c r="AW41" s="110"/>
      <c r="AX41" s="109">
        <f t="shared" si="87"/>
        <v>0</v>
      </c>
      <c r="AY41" s="110"/>
      <c r="AZ41" s="109">
        <f t="shared" si="88"/>
        <v>0</v>
      </c>
      <c r="BA41" s="110"/>
      <c r="BB41" s="109">
        <f t="shared" si="89"/>
        <v>0</v>
      </c>
      <c r="BC41" s="110"/>
      <c r="BD41" s="109">
        <f t="shared" si="90"/>
        <v>0</v>
      </c>
      <c r="BE41" s="110"/>
      <c r="BF41" s="109">
        <f t="shared" si="91"/>
        <v>0</v>
      </c>
      <c r="BG41" s="110"/>
      <c r="BH41" s="109">
        <f t="shared" si="92"/>
        <v>0</v>
      </c>
      <c r="BI41" s="110">
        <v>3</v>
      </c>
      <c r="BJ41" s="109">
        <f t="shared" si="93"/>
        <v>713823.76799999992</v>
      </c>
      <c r="BK41" s="110"/>
      <c r="BL41" s="109">
        <f t="shared" si="94"/>
        <v>0</v>
      </c>
      <c r="BM41" s="110">
        <v>1</v>
      </c>
      <c r="BN41" s="109">
        <f t="shared" si="95"/>
        <v>206905.44</v>
      </c>
      <c r="BO41" s="110"/>
      <c r="BP41" s="109">
        <f t="shared" si="96"/>
        <v>0</v>
      </c>
      <c r="BQ41" s="110"/>
      <c r="BR41" s="109">
        <f t="shared" si="97"/>
        <v>0</v>
      </c>
      <c r="BS41" s="110">
        <v>16</v>
      </c>
      <c r="BT41" s="116">
        <f t="shared" si="98"/>
        <v>3641535.7440000004</v>
      </c>
      <c r="BU41" s="133"/>
      <c r="BV41" s="109">
        <f t="shared" si="99"/>
        <v>0</v>
      </c>
      <c r="BW41" s="110"/>
      <c r="BX41" s="109">
        <f t="shared" si="100"/>
        <v>0</v>
      </c>
      <c r="BY41" s="110"/>
      <c r="BZ41" s="109">
        <f t="shared" si="101"/>
        <v>0</v>
      </c>
      <c r="CA41" s="110">
        <v>2</v>
      </c>
      <c r="CB41" s="109">
        <f t="shared" si="102"/>
        <v>413810.88</v>
      </c>
      <c r="CC41" s="134"/>
      <c r="CD41" s="110">
        <f t="shared" si="103"/>
        <v>0</v>
      </c>
      <c r="CE41" s="110"/>
      <c r="CF41" s="109">
        <f t="shared" si="104"/>
        <v>0</v>
      </c>
      <c r="CG41" s="110"/>
      <c r="CH41" s="109">
        <f t="shared" si="105"/>
        <v>0</v>
      </c>
      <c r="CI41" s="110"/>
      <c r="CJ41" s="109">
        <f t="shared" si="106"/>
        <v>0</v>
      </c>
      <c r="CK41" s="110"/>
      <c r="CL41" s="109">
        <f t="shared" si="107"/>
        <v>0</v>
      </c>
      <c r="CM41" s="110">
        <v>4</v>
      </c>
      <c r="CN41" s="109">
        <f t="shared" si="108"/>
        <v>689684.79999999993</v>
      </c>
      <c r="CO41" s="110"/>
      <c r="CP41" s="109">
        <f t="shared" si="109"/>
        <v>0</v>
      </c>
      <c r="CQ41" s="110">
        <v>0</v>
      </c>
      <c r="CR41" s="109">
        <f t="shared" si="110"/>
        <v>0</v>
      </c>
      <c r="CS41" s="110"/>
      <c r="CT41" s="109">
        <f t="shared" si="111"/>
        <v>0</v>
      </c>
      <c r="CU41" s="110"/>
      <c r="CV41" s="109">
        <f t="shared" si="112"/>
        <v>0</v>
      </c>
      <c r="CW41" s="132">
        <v>0</v>
      </c>
      <c r="CX41" s="109">
        <f t="shared" si="113"/>
        <v>0</v>
      </c>
      <c r="CY41" s="110"/>
      <c r="CZ41" s="116">
        <f t="shared" si="114"/>
        <v>0</v>
      </c>
      <c r="DA41" s="110"/>
      <c r="DB41" s="109">
        <f t="shared" si="115"/>
        <v>0</v>
      </c>
      <c r="DC41" s="134"/>
      <c r="DD41" s="109">
        <f t="shared" si="116"/>
        <v>0</v>
      </c>
      <c r="DE41" s="110">
        <v>13</v>
      </c>
      <c r="DF41" s="109">
        <f t="shared" si="117"/>
        <v>3227724.8639999996</v>
      </c>
      <c r="DG41" s="110"/>
      <c r="DH41" s="109">
        <f t="shared" si="118"/>
        <v>0</v>
      </c>
      <c r="DI41" s="110">
        <v>1</v>
      </c>
      <c r="DJ41" s="122">
        <f t="shared" si="119"/>
        <v>351332.82660000003</v>
      </c>
      <c r="DK41" s="123">
        <f t="shared" si="120"/>
        <v>86</v>
      </c>
      <c r="DL41" s="122">
        <f t="shared" si="120"/>
        <v>18917647.6426</v>
      </c>
      <c r="DM41" s="1"/>
      <c r="DN41" s="1">
        <f t="shared" si="121"/>
        <v>457.52000000000004</v>
      </c>
      <c r="DO41" s="52">
        <f t="shared" si="122"/>
        <v>457.52000000000004</v>
      </c>
      <c r="DQ41" s="52">
        <f t="shared" si="123"/>
        <v>86</v>
      </c>
    </row>
    <row r="42" spans="1:121" ht="15.75" hidden="1" customHeight="1" x14ac:dyDescent="0.25">
      <c r="A42" s="128"/>
      <c r="B42" s="129">
        <v>25</v>
      </c>
      <c r="C42" s="101" t="s">
        <v>195</v>
      </c>
      <c r="D42" s="102" t="s">
        <v>196</v>
      </c>
      <c r="E42" s="89">
        <v>23150</v>
      </c>
      <c r="F42" s="130">
        <v>4.5</v>
      </c>
      <c r="G42" s="104">
        <v>1</v>
      </c>
      <c r="H42" s="105"/>
      <c r="I42" s="106">
        <v>1.4</v>
      </c>
      <c r="J42" s="106">
        <v>1.68</v>
      </c>
      <c r="K42" s="106">
        <v>2.23</v>
      </c>
      <c r="L42" s="107">
        <v>2.57</v>
      </c>
      <c r="M42" s="110">
        <v>30</v>
      </c>
      <c r="N42" s="109">
        <f t="shared" si="70"/>
        <v>4812885</v>
      </c>
      <c r="O42" s="110"/>
      <c r="P42" s="110">
        <f t="shared" si="71"/>
        <v>0</v>
      </c>
      <c r="Q42" s="110">
        <v>48</v>
      </c>
      <c r="R42" s="109">
        <f t="shared" si="72"/>
        <v>7700616.0000000009</v>
      </c>
      <c r="S42" s="110"/>
      <c r="T42" s="109">
        <f t="shared" si="67"/>
        <v>0</v>
      </c>
      <c r="U42" s="110">
        <v>0</v>
      </c>
      <c r="V42" s="109">
        <f t="shared" si="73"/>
        <v>0</v>
      </c>
      <c r="W42" s="110">
        <v>0</v>
      </c>
      <c r="X42" s="109">
        <f t="shared" si="74"/>
        <v>0</v>
      </c>
      <c r="Y42" s="110"/>
      <c r="Z42" s="109">
        <f t="shared" si="75"/>
        <v>0</v>
      </c>
      <c r="AA42" s="110">
        <v>0</v>
      </c>
      <c r="AB42" s="109">
        <f t="shared" si="76"/>
        <v>0</v>
      </c>
      <c r="AC42" s="110"/>
      <c r="AD42" s="109">
        <f t="shared" si="77"/>
        <v>0</v>
      </c>
      <c r="AE42" s="110">
        <v>0</v>
      </c>
      <c r="AF42" s="109">
        <f t="shared" si="78"/>
        <v>0</v>
      </c>
      <c r="AG42" s="112"/>
      <c r="AH42" s="109">
        <f t="shared" si="79"/>
        <v>0</v>
      </c>
      <c r="AI42" s="110">
        <v>5</v>
      </c>
      <c r="AJ42" s="109">
        <f t="shared" si="80"/>
        <v>802147.50000000012</v>
      </c>
      <c r="AK42" s="110"/>
      <c r="AL42" s="110">
        <f t="shared" si="81"/>
        <v>0</v>
      </c>
      <c r="AM42" s="110">
        <v>8</v>
      </c>
      <c r="AN42" s="109">
        <f t="shared" si="82"/>
        <v>1540123.2000000002</v>
      </c>
      <c r="AO42" s="132">
        <v>0</v>
      </c>
      <c r="AP42" s="109">
        <f t="shared" si="83"/>
        <v>0</v>
      </c>
      <c r="AQ42" s="110">
        <v>0</v>
      </c>
      <c r="AR42" s="116">
        <f t="shared" si="84"/>
        <v>0</v>
      </c>
      <c r="AS42" s="110"/>
      <c r="AT42" s="109">
        <f t="shared" si="85"/>
        <v>0</v>
      </c>
      <c r="AU42" s="110">
        <v>0</v>
      </c>
      <c r="AV42" s="110">
        <f t="shared" si="86"/>
        <v>0</v>
      </c>
      <c r="AW42" s="110"/>
      <c r="AX42" s="109">
        <f t="shared" si="87"/>
        <v>0</v>
      </c>
      <c r="AY42" s="110">
        <v>0</v>
      </c>
      <c r="AZ42" s="109">
        <f t="shared" si="88"/>
        <v>0</v>
      </c>
      <c r="BA42" s="110">
        <v>0</v>
      </c>
      <c r="BB42" s="109">
        <f t="shared" si="89"/>
        <v>0</v>
      </c>
      <c r="BC42" s="110">
        <v>0</v>
      </c>
      <c r="BD42" s="109">
        <f t="shared" si="90"/>
        <v>0</v>
      </c>
      <c r="BE42" s="110"/>
      <c r="BF42" s="109">
        <f t="shared" si="91"/>
        <v>0</v>
      </c>
      <c r="BG42" s="110"/>
      <c r="BH42" s="109">
        <f t="shared" si="92"/>
        <v>0</v>
      </c>
      <c r="BI42" s="110">
        <v>10</v>
      </c>
      <c r="BJ42" s="109">
        <f t="shared" si="93"/>
        <v>2012660.9999999998</v>
      </c>
      <c r="BK42" s="110">
        <v>0</v>
      </c>
      <c r="BL42" s="109">
        <f t="shared" si="94"/>
        <v>0</v>
      </c>
      <c r="BM42" s="110"/>
      <c r="BN42" s="109">
        <f t="shared" si="95"/>
        <v>0</v>
      </c>
      <c r="BO42" s="110"/>
      <c r="BP42" s="109">
        <f t="shared" si="96"/>
        <v>0</v>
      </c>
      <c r="BQ42" s="110">
        <v>3</v>
      </c>
      <c r="BR42" s="109">
        <f t="shared" si="97"/>
        <v>672053.76000000001</v>
      </c>
      <c r="BS42" s="110">
        <v>5</v>
      </c>
      <c r="BT42" s="116">
        <f t="shared" si="98"/>
        <v>962577.00000000012</v>
      </c>
      <c r="BU42" s="133">
        <v>0</v>
      </c>
      <c r="BV42" s="109">
        <f t="shared" si="99"/>
        <v>0</v>
      </c>
      <c r="BW42" s="110">
        <v>2</v>
      </c>
      <c r="BX42" s="109">
        <f t="shared" si="100"/>
        <v>323775.90000000002</v>
      </c>
      <c r="BY42" s="110">
        <v>0</v>
      </c>
      <c r="BZ42" s="109">
        <f t="shared" si="101"/>
        <v>0</v>
      </c>
      <c r="CA42" s="110"/>
      <c r="CB42" s="109">
        <f t="shared" si="102"/>
        <v>0</v>
      </c>
      <c r="CC42" s="134"/>
      <c r="CD42" s="110">
        <f t="shared" si="103"/>
        <v>0</v>
      </c>
      <c r="CE42" s="110">
        <v>0</v>
      </c>
      <c r="CF42" s="109">
        <f t="shared" si="104"/>
        <v>0</v>
      </c>
      <c r="CG42" s="110"/>
      <c r="CH42" s="109">
        <f t="shared" si="105"/>
        <v>0</v>
      </c>
      <c r="CI42" s="110"/>
      <c r="CJ42" s="109">
        <f t="shared" si="106"/>
        <v>0</v>
      </c>
      <c r="CK42" s="110"/>
      <c r="CL42" s="109">
        <f t="shared" si="107"/>
        <v>0</v>
      </c>
      <c r="CM42" s="110"/>
      <c r="CN42" s="109">
        <f t="shared" si="108"/>
        <v>0</v>
      </c>
      <c r="CO42" s="110"/>
      <c r="CP42" s="109">
        <f t="shared" si="109"/>
        <v>0</v>
      </c>
      <c r="CQ42" s="110">
        <v>5</v>
      </c>
      <c r="CR42" s="109">
        <f t="shared" si="110"/>
        <v>971327.70000000007</v>
      </c>
      <c r="CS42" s="110">
        <v>3</v>
      </c>
      <c r="CT42" s="109">
        <f t="shared" si="111"/>
        <v>630050.4</v>
      </c>
      <c r="CU42" s="110">
        <v>0</v>
      </c>
      <c r="CV42" s="109">
        <f t="shared" si="112"/>
        <v>0</v>
      </c>
      <c r="CW42" s="132"/>
      <c r="CX42" s="109">
        <f t="shared" si="113"/>
        <v>0</v>
      </c>
      <c r="CY42" s="110">
        <v>0</v>
      </c>
      <c r="CZ42" s="116">
        <f t="shared" si="114"/>
        <v>0</v>
      </c>
      <c r="DA42" s="110">
        <v>0</v>
      </c>
      <c r="DB42" s="109">
        <f t="shared" si="115"/>
        <v>0</v>
      </c>
      <c r="DC42" s="134"/>
      <c r="DD42" s="109">
        <f t="shared" si="116"/>
        <v>0</v>
      </c>
      <c r="DE42" s="110"/>
      <c r="DF42" s="109">
        <f t="shared" si="117"/>
        <v>0</v>
      </c>
      <c r="DG42" s="110"/>
      <c r="DH42" s="109">
        <f t="shared" si="118"/>
        <v>0</v>
      </c>
      <c r="DI42" s="110"/>
      <c r="DJ42" s="122">
        <f t="shared" si="119"/>
        <v>0</v>
      </c>
      <c r="DK42" s="123">
        <f t="shared" si="120"/>
        <v>119</v>
      </c>
      <c r="DL42" s="122">
        <f t="shared" si="120"/>
        <v>20428217.459999997</v>
      </c>
      <c r="DM42" s="1"/>
      <c r="DN42" s="1">
        <f t="shared" si="121"/>
        <v>535.5</v>
      </c>
      <c r="DO42" s="52">
        <f t="shared" si="122"/>
        <v>535.5</v>
      </c>
      <c r="DQ42" s="52">
        <f t="shared" si="123"/>
        <v>119</v>
      </c>
    </row>
    <row r="43" spans="1:121" ht="33.75" hidden="1" customHeight="1" x14ac:dyDescent="0.25">
      <c r="A43" s="128"/>
      <c r="B43" s="129">
        <v>26</v>
      </c>
      <c r="C43" s="101" t="s">
        <v>197</v>
      </c>
      <c r="D43" s="102" t="s">
        <v>198</v>
      </c>
      <c r="E43" s="89">
        <v>23150</v>
      </c>
      <c r="F43" s="130">
        <v>1.0900000000000001</v>
      </c>
      <c r="G43" s="104">
        <v>1</v>
      </c>
      <c r="H43" s="105"/>
      <c r="I43" s="106">
        <v>1.4</v>
      </c>
      <c r="J43" s="106">
        <v>1.68</v>
      </c>
      <c r="K43" s="106">
        <v>2.23</v>
      </c>
      <c r="L43" s="107">
        <v>2.57</v>
      </c>
      <c r="M43" s="110">
        <v>10</v>
      </c>
      <c r="N43" s="109">
        <f t="shared" si="70"/>
        <v>388595.9</v>
      </c>
      <c r="O43" s="110"/>
      <c r="P43" s="110">
        <f t="shared" si="71"/>
        <v>0</v>
      </c>
      <c r="Q43" s="110">
        <v>4</v>
      </c>
      <c r="R43" s="109">
        <f t="shared" si="72"/>
        <v>155438.36000000002</v>
      </c>
      <c r="S43" s="110"/>
      <c r="T43" s="109">
        <f t="shared" si="67"/>
        <v>0</v>
      </c>
      <c r="U43" s="110"/>
      <c r="V43" s="109">
        <f t="shared" si="73"/>
        <v>0</v>
      </c>
      <c r="W43" s="110">
        <v>0</v>
      </c>
      <c r="X43" s="109">
        <f t="shared" si="74"/>
        <v>0</v>
      </c>
      <c r="Y43" s="110"/>
      <c r="Z43" s="109">
        <f t="shared" si="75"/>
        <v>0</v>
      </c>
      <c r="AA43" s="110">
        <v>0</v>
      </c>
      <c r="AB43" s="109">
        <f t="shared" si="76"/>
        <v>0</v>
      </c>
      <c r="AC43" s="110">
        <v>2</v>
      </c>
      <c r="AD43" s="109">
        <f t="shared" si="77"/>
        <v>77719.180000000008</v>
      </c>
      <c r="AE43" s="110">
        <v>0</v>
      </c>
      <c r="AF43" s="109">
        <f t="shared" si="78"/>
        <v>0</v>
      </c>
      <c r="AG43" s="112"/>
      <c r="AH43" s="109">
        <f t="shared" si="79"/>
        <v>0</v>
      </c>
      <c r="AI43" s="110">
        <v>2</v>
      </c>
      <c r="AJ43" s="109">
        <f t="shared" si="80"/>
        <v>77719.180000000008</v>
      </c>
      <c r="AK43" s="110"/>
      <c r="AL43" s="110">
        <f t="shared" si="81"/>
        <v>0</v>
      </c>
      <c r="AM43" s="110">
        <v>2</v>
      </c>
      <c r="AN43" s="109">
        <f t="shared" si="82"/>
        <v>93263.016000000018</v>
      </c>
      <c r="AO43" s="132">
        <v>0</v>
      </c>
      <c r="AP43" s="109">
        <f t="shared" si="83"/>
        <v>0</v>
      </c>
      <c r="AQ43" s="110">
        <v>0</v>
      </c>
      <c r="AR43" s="116">
        <f t="shared" si="84"/>
        <v>0</v>
      </c>
      <c r="AS43" s="110"/>
      <c r="AT43" s="109">
        <f t="shared" si="85"/>
        <v>0</v>
      </c>
      <c r="AU43" s="110">
        <v>0</v>
      </c>
      <c r="AV43" s="110">
        <f t="shared" si="86"/>
        <v>0</v>
      </c>
      <c r="AW43" s="110"/>
      <c r="AX43" s="109">
        <f t="shared" si="87"/>
        <v>0</v>
      </c>
      <c r="AY43" s="110">
        <v>0</v>
      </c>
      <c r="AZ43" s="109">
        <f t="shared" si="88"/>
        <v>0</v>
      </c>
      <c r="BA43" s="110">
        <v>0</v>
      </c>
      <c r="BB43" s="109">
        <f t="shared" si="89"/>
        <v>0</v>
      </c>
      <c r="BC43" s="110">
        <v>0</v>
      </c>
      <c r="BD43" s="109">
        <f t="shared" si="90"/>
        <v>0</v>
      </c>
      <c r="BE43" s="110"/>
      <c r="BF43" s="109">
        <f t="shared" si="91"/>
        <v>0</v>
      </c>
      <c r="BG43" s="110"/>
      <c r="BH43" s="109">
        <f t="shared" si="92"/>
        <v>0</v>
      </c>
      <c r="BI43" s="110">
        <v>5</v>
      </c>
      <c r="BJ43" s="109">
        <f t="shared" si="93"/>
        <v>243755.61000000002</v>
      </c>
      <c r="BK43" s="110">
        <v>0</v>
      </c>
      <c r="BL43" s="109">
        <f t="shared" si="94"/>
        <v>0</v>
      </c>
      <c r="BM43" s="110"/>
      <c r="BN43" s="109">
        <f t="shared" si="95"/>
        <v>0</v>
      </c>
      <c r="BO43" s="110"/>
      <c r="BP43" s="109">
        <f t="shared" si="96"/>
        <v>0</v>
      </c>
      <c r="BQ43" s="110"/>
      <c r="BR43" s="109">
        <f t="shared" si="97"/>
        <v>0</v>
      </c>
      <c r="BS43" s="110"/>
      <c r="BT43" s="116">
        <f t="shared" si="98"/>
        <v>0</v>
      </c>
      <c r="BU43" s="133">
        <v>0</v>
      </c>
      <c r="BV43" s="109">
        <f t="shared" si="99"/>
        <v>0</v>
      </c>
      <c r="BW43" s="110">
        <v>0</v>
      </c>
      <c r="BX43" s="109">
        <f t="shared" si="100"/>
        <v>0</v>
      </c>
      <c r="BY43" s="110">
        <v>0</v>
      </c>
      <c r="BZ43" s="109">
        <f t="shared" si="101"/>
        <v>0</v>
      </c>
      <c r="CA43" s="110"/>
      <c r="CB43" s="109">
        <f t="shared" si="102"/>
        <v>0</v>
      </c>
      <c r="CC43" s="134"/>
      <c r="CD43" s="110">
        <f t="shared" si="103"/>
        <v>0</v>
      </c>
      <c r="CE43" s="110">
        <v>0</v>
      </c>
      <c r="CF43" s="109">
        <f t="shared" si="104"/>
        <v>0</v>
      </c>
      <c r="CG43" s="110"/>
      <c r="CH43" s="109">
        <f t="shared" si="105"/>
        <v>0</v>
      </c>
      <c r="CI43" s="110"/>
      <c r="CJ43" s="109">
        <f t="shared" si="106"/>
        <v>0</v>
      </c>
      <c r="CK43" s="110"/>
      <c r="CL43" s="109">
        <f t="shared" si="107"/>
        <v>0</v>
      </c>
      <c r="CM43" s="110"/>
      <c r="CN43" s="109">
        <f t="shared" si="108"/>
        <v>0</v>
      </c>
      <c r="CO43" s="110"/>
      <c r="CP43" s="109">
        <f t="shared" si="109"/>
        <v>0</v>
      </c>
      <c r="CQ43" s="110">
        <v>2</v>
      </c>
      <c r="CR43" s="109">
        <f t="shared" si="110"/>
        <v>94110.861600000018</v>
      </c>
      <c r="CS43" s="110"/>
      <c r="CT43" s="109">
        <f t="shared" si="111"/>
        <v>0</v>
      </c>
      <c r="CU43" s="110">
        <v>0</v>
      </c>
      <c r="CV43" s="109">
        <f t="shared" si="112"/>
        <v>0</v>
      </c>
      <c r="CW43" s="132">
        <v>0</v>
      </c>
      <c r="CX43" s="109">
        <f t="shared" si="113"/>
        <v>0</v>
      </c>
      <c r="CY43" s="110">
        <v>0</v>
      </c>
      <c r="CZ43" s="116">
        <f t="shared" si="114"/>
        <v>0</v>
      </c>
      <c r="DA43" s="110">
        <v>0</v>
      </c>
      <c r="DB43" s="109">
        <f t="shared" si="115"/>
        <v>0</v>
      </c>
      <c r="DC43" s="134"/>
      <c r="DD43" s="109">
        <f t="shared" si="116"/>
        <v>0</v>
      </c>
      <c r="DE43" s="110"/>
      <c r="DF43" s="109">
        <f t="shared" si="117"/>
        <v>0</v>
      </c>
      <c r="DG43" s="110"/>
      <c r="DH43" s="109">
        <f t="shared" si="118"/>
        <v>0</v>
      </c>
      <c r="DI43" s="110"/>
      <c r="DJ43" s="122">
        <f t="shared" si="119"/>
        <v>0</v>
      </c>
      <c r="DK43" s="123">
        <f t="shared" si="120"/>
        <v>27</v>
      </c>
      <c r="DL43" s="122">
        <f t="shared" si="120"/>
        <v>1130602.1076000002</v>
      </c>
      <c r="DM43" s="1"/>
      <c r="DN43" s="1">
        <f t="shared" si="121"/>
        <v>29.430000000000003</v>
      </c>
      <c r="DO43" s="52">
        <f t="shared" si="122"/>
        <v>29.430000000000003</v>
      </c>
      <c r="DQ43" s="52">
        <f t="shared" si="123"/>
        <v>27</v>
      </c>
    </row>
    <row r="44" spans="1:121" ht="36.75" hidden="1" customHeight="1" x14ac:dyDescent="0.25">
      <c r="A44" s="128"/>
      <c r="B44" s="129">
        <v>27</v>
      </c>
      <c r="C44" s="101" t="s">
        <v>199</v>
      </c>
      <c r="D44" s="102" t="s">
        <v>200</v>
      </c>
      <c r="E44" s="89">
        <v>23150</v>
      </c>
      <c r="F44" s="141">
        <v>4.51</v>
      </c>
      <c r="G44" s="104">
        <v>1</v>
      </c>
      <c r="H44" s="105"/>
      <c r="I44" s="106">
        <v>1.4</v>
      </c>
      <c r="J44" s="106">
        <v>1.68</v>
      </c>
      <c r="K44" s="106">
        <v>2.23</v>
      </c>
      <c r="L44" s="107">
        <v>2.57</v>
      </c>
      <c r="M44" s="110">
        <v>3</v>
      </c>
      <c r="N44" s="109">
        <f t="shared" si="70"/>
        <v>482358.03</v>
      </c>
      <c r="O44" s="110"/>
      <c r="P44" s="110">
        <f t="shared" si="71"/>
        <v>0</v>
      </c>
      <c r="Q44" s="110"/>
      <c r="R44" s="109">
        <f t="shared" si="72"/>
        <v>0</v>
      </c>
      <c r="S44" s="110"/>
      <c r="T44" s="109">
        <f t="shared" si="67"/>
        <v>0</v>
      </c>
      <c r="U44" s="110"/>
      <c r="V44" s="109">
        <f t="shared" si="73"/>
        <v>0</v>
      </c>
      <c r="W44" s="110"/>
      <c r="X44" s="109">
        <f t="shared" si="74"/>
        <v>0</v>
      </c>
      <c r="Y44" s="110"/>
      <c r="Z44" s="109">
        <f t="shared" si="75"/>
        <v>0</v>
      </c>
      <c r="AA44" s="110"/>
      <c r="AB44" s="109">
        <f t="shared" si="76"/>
        <v>0</v>
      </c>
      <c r="AC44" s="110"/>
      <c r="AD44" s="109">
        <f t="shared" si="77"/>
        <v>0</v>
      </c>
      <c r="AE44" s="110"/>
      <c r="AF44" s="109">
        <f t="shared" si="78"/>
        <v>0</v>
      </c>
      <c r="AG44" s="112"/>
      <c r="AH44" s="109">
        <f t="shared" si="79"/>
        <v>0</v>
      </c>
      <c r="AI44" s="110"/>
      <c r="AJ44" s="109">
        <f t="shared" si="80"/>
        <v>0</v>
      </c>
      <c r="AK44" s="110"/>
      <c r="AL44" s="110">
        <f t="shared" si="81"/>
        <v>0</v>
      </c>
      <c r="AM44" s="110">
        <v>1</v>
      </c>
      <c r="AN44" s="109">
        <f t="shared" si="82"/>
        <v>192943.212</v>
      </c>
      <c r="AO44" s="132"/>
      <c r="AP44" s="109">
        <f t="shared" si="83"/>
        <v>0</v>
      </c>
      <c r="AQ44" s="110"/>
      <c r="AR44" s="116">
        <f t="shared" si="84"/>
        <v>0</v>
      </c>
      <c r="AS44" s="110"/>
      <c r="AT44" s="109">
        <f t="shared" si="85"/>
        <v>0</v>
      </c>
      <c r="AU44" s="110"/>
      <c r="AV44" s="110">
        <f t="shared" si="86"/>
        <v>0</v>
      </c>
      <c r="AW44" s="110"/>
      <c r="AX44" s="109">
        <f t="shared" si="87"/>
        <v>0</v>
      </c>
      <c r="AY44" s="110"/>
      <c r="AZ44" s="109">
        <f t="shared" si="88"/>
        <v>0</v>
      </c>
      <c r="BA44" s="110"/>
      <c r="BB44" s="109">
        <f t="shared" si="89"/>
        <v>0</v>
      </c>
      <c r="BC44" s="110"/>
      <c r="BD44" s="109">
        <f t="shared" si="90"/>
        <v>0</v>
      </c>
      <c r="BE44" s="110"/>
      <c r="BF44" s="109">
        <f t="shared" si="91"/>
        <v>0</v>
      </c>
      <c r="BG44" s="110"/>
      <c r="BH44" s="109">
        <f t="shared" si="92"/>
        <v>0</v>
      </c>
      <c r="BI44" s="110">
        <v>0</v>
      </c>
      <c r="BJ44" s="109">
        <f t="shared" si="93"/>
        <v>0</v>
      </c>
      <c r="BK44" s="110"/>
      <c r="BL44" s="109">
        <f t="shared" si="94"/>
        <v>0</v>
      </c>
      <c r="BM44" s="110"/>
      <c r="BN44" s="109">
        <f t="shared" si="95"/>
        <v>0</v>
      </c>
      <c r="BO44" s="110"/>
      <c r="BP44" s="109">
        <f t="shared" si="96"/>
        <v>0</v>
      </c>
      <c r="BQ44" s="110"/>
      <c r="BR44" s="109">
        <f t="shared" si="97"/>
        <v>0</v>
      </c>
      <c r="BS44" s="110"/>
      <c r="BT44" s="116">
        <f t="shared" si="98"/>
        <v>0</v>
      </c>
      <c r="BU44" s="133"/>
      <c r="BV44" s="109">
        <f t="shared" si="99"/>
        <v>0</v>
      </c>
      <c r="BW44" s="110"/>
      <c r="BX44" s="109">
        <f t="shared" si="100"/>
        <v>0</v>
      </c>
      <c r="BY44" s="110"/>
      <c r="BZ44" s="109">
        <f t="shared" si="101"/>
        <v>0</v>
      </c>
      <c r="CA44" s="110"/>
      <c r="CB44" s="109">
        <f t="shared" si="102"/>
        <v>0</v>
      </c>
      <c r="CC44" s="134"/>
      <c r="CD44" s="110">
        <f t="shared" si="103"/>
        <v>0</v>
      </c>
      <c r="CE44" s="110"/>
      <c r="CF44" s="109">
        <f t="shared" si="104"/>
        <v>0</v>
      </c>
      <c r="CG44" s="110"/>
      <c r="CH44" s="109">
        <f t="shared" si="105"/>
        <v>0</v>
      </c>
      <c r="CI44" s="110"/>
      <c r="CJ44" s="109">
        <f t="shared" si="106"/>
        <v>0</v>
      </c>
      <c r="CK44" s="110"/>
      <c r="CL44" s="109">
        <f t="shared" si="107"/>
        <v>0</v>
      </c>
      <c r="CM44" s="110"/>
      <c r="CN44" s="109">
        <f t="shared" si="108"/>
        <v>0</v>
      </c>
      <c r="CO44" s="110"/>
      <c r="CP44" s="109">
        <f t="shared" si="109"/>
        <v>0</v>
      </c>
      <c r="CQ44" s="110"/>
      <c r="CR44" s="109">
        <f t="shared" si="110"/>
        <v>0</v>
      </c>
      <c r="CS44" s="110"/>
      <c r="CT44" s="109">
        <f t="shared" si="111"/>
        <v>0</v>
      </c>
      <c r="CU44" s="110"/>
      <c r="CV44" s="109">
        <f t="shared" si="112"/>
        <v>0</v>
      </c>
      <c r="CW44" s="132"/>
      <c r="CX44" s="109">
        <f t="shared" si="113"/>
        <v>0</v>
      </c>
      <c r="CY44" s="110"/>
      <c r="CZ44" s="116">
        <f t="shared" si="114"/>
        <v>0</v>
      </c>
      <c r="DA44" s="110"/>
      <c r="DB44" s="109">
        <f t="shared" si="115"/>
        <v>0</v>
      </c>
      <c r="DC44" s="134"/>
      <c r="DD44" s="109">
        <f t="shared" si="116"/>
        <v>0</v>
      </c>
      <c r="DE44" s="110"/>
      <c r="DF44" s="109">
        <f t="shared" si="117"/>
        <v>0</v>
      </c>
      <c r="DG44" s="110"/>
      <c r="DH44" s="109">
        <f t="shared" si="118"/>
        <v>0</v>
      </c>
      <c r="DI44" s="110"/>
      <c r="DJ44" s="122">
        <f t="shared" si="119"/>
        <v>0</v>
      </c>
      <c r="DK44" s="123">
        <f t="shared" si="120"/>
        <v>4</v>
      </c>
      <c r="DL44" s="122">
        <f t="shared" si="120"/>
        <v>675301.24200000009</v>
      </c>
      <c r="DM44" s="1"/>
      <c r="DN44" s="1">
        <f t="shared" si="121"/>
        <v>18.04</v>
      </c>
      <c r="DO44" s="52">
        <f t="shared" si="122"/>
        <v>18.04</v>
      </c>
      <c r="DQ44" s="52">
        <f t="shared" si="123"/>
        <v>4</v>
      </c>
    </row>
    <row r="45" spans="1:121" s="181" customFormat="1" ht="34.5" hidden="1" customHeight="1" x14ac:dyDescent="0.25">
      <c r="A45" s="161"/>
      <c r="B45" s="162">
        <v>28</v>
      </c>
      <c r="C45" s="163" t="s">
        <v>201</v>
      </c>
      <c r="D45" s="164" t="s">
        <v>202</v>
      </c>
      <c r="E45" s="89">
        <v>23150</v>
      </c>
      <c r="F45" s="165">
        <v>4.2699999999999996</v>
      </c>
      <c r="G45" s="166">
        <v>1</v>
      </c>
      <c r="H45" s="167"/>
      <c r="I45" s="168">
        <v>1.4</v>
      </c>
      <c r="J45" s="168">
        <v>1.68</v>
      </c>
      <c r="K45" s="168">
        <v>2.23</v>
      </c>
      <c r="L45" s="169">
        <v>2.57</v>
      </c>
      <c r="M45" s="170">
        <v>109</v>
      </c>
      <c r="N45" s="171">
        <f t="shared" si="70"/>
        <v>16593044.929999998</v>
      </c>
      <c r="O45" s="170"/>
      <c r="P45" s="170">
        <f t="shared" si="71"/>
        <v>0</v>
      </c>
      <c r="Q45" s="170"/>
      <c r="R45" s="171">
        <f t="shared" si="72"/>
        <v>0</v>
      </c>
      <c r="S45" s="170"/>
      <c r="T45" s="109">
        <f t="shared" si="67"/>
        <v>0</v>
      </c>
      <c r="U45" s="172"/>
      <c r="V45" s="171">
        <f t="shared" si="73"/>
        <v>0</v>
      </c>
      <c r="W45" s="170">
        <v>0</v>
      </c>
      <c r="X45" s="171">
        <f t="shared" si="74"/>
        <v>0</v>
      </c>
      <c r="Y45" s="170"/>
      <c r="Z45" s="171">
        <f t="shared" si="75"/>
        <v>0</v>
      </c>
      <c r="AA45" s="172">
        <v>0</v>
      </c>
      <c r="AB45" s="171">
        <f t="shared" si="76"/>
        <v>0</v>
      </c>
      <c r="AC45" s="170"/>
      <c r="AD45" s="171">
        <f t="shared" si="77"/>
        <v>0</v>
      </c>
      <c r="AE45" s="170">
        <v>0</v>
      </c>
      <c r="AF45" s="171">
        <f t="shared" si="78"/>
        <v>0</v>
      </c>
      <c r="AG45" s="173"/>
      <c r="AH45" s="171">
        <f t="shared" si="79"/>
        <v>0</v>
      </c>
      <c r="AI45" s="170"/>
      <c r="AJ45" s="171">
        <f t="shared" si="80"/>
        <v>0</v>
      </c>
      <c r="AK45" s="170">
        <v>0</v>
      </c>
      <c r="AL45" s="170">
        <f t="shared" si="81"/>
        <v>0</v>
      </c>
      <c r="AM45" s="170"/>
      <c r="AN45" s="171">
        <f t="shared" si="82"/>
        <v>0</v>
      </c>
      <c r="AO45" s="174"/>
      <c r="AP45" s="171">
        <f t="shared" si="83"/>
        <v>0</v>
      </c>
      <c r="AQ45" s="170">
        <v>0</v>
      </c>
      <c r="AR45" s="175">
        <f t="shared" si="84"/>
        <v>0</v>
      </c>
      <c r="AS45" s="170"/>
      <c r="AT45" s="171">
        <f t="shared" si="85"/>
        <v>0</v>
      </c>
      <c r="AU45" s="170">
        <v>0</v>
      </c>
      <c r="AV45" s="170">
        <f t="shared" si="86"/>
        <v>0</v>
      </c>
      <c r="AW45" s="170"/>
      <c r="AX45" s="171">
        <f t="shared" si="87"/>
        <v>0</v>
      </c>
      <c r="AY45" s="170">
        <v>0</v>
      </c>
      <c r="AZ45" s="171">
        <f t="shared" si="88"/>
        <v>0</v>
      </c>
      <c r="BA45" s="170">
        <v>0</v>
      </c>
      <c r="BB45" s="171">
        <f t="shared" si="89"/>
        <v>0</v>
      </c>
      <c r="BC45" s="170">
        <v>0</v>
      </c>
      <c r="BD45" s="171">
        <f t="shared" si="90"/>
        <v>0</v>
      </c>
      <c r="BE45" s="170"/>
      <c r="BF45" s="171">
        <f t="shared" si="91"/>
        <v>0</v>
      </c>
      <c r="BG45" s="170"/>
      <c r="BH45" s="171">
        <f t="shared" si="92"/>
        <v>0</v>
      </c>
      <c r="BI45" s="170">
        <v>0</v>
      </c>
      <c r="BJ45" s="171">
        <f t="shared" si="93"/>
        <v>0</v>
      </c>
      <c r="BK45" s="170">
        <v>0</v>
      </c>
      <c r="BL45" s="171">
        <f t="shared" si="94"/>
        <v>0</v>
      </c>
      <c r="BM45" s="170"/>
      <c r="BN45" s="171">
        <f t="shared" si="95"/>
        <v>0</v>
      </c>
      <c r="BO45" s="170"/>
      <c r="BP45" s="171">
        <f t="shared" si="96"/>
        <v>0</v>
      </c>
      <c r="BQ45" s="170"/>
      <c r="BR45" s="171">
        <f t="shared" si="97"/>
        <v>0</v>
      </c>
      <c r="BS45" s="170"/>
      <c r="BT45" s="175">
        <f t="shared" si="98"/>
        <v>0</v>
      </c>
      <c r="BU45" s="176">
        <v>0</v>
      </c>
      <c r="BV45" s="171">
        <f t="shared" si="99"/>
        <v>0</v>
      </c>
      <c r="BW45" s="170">
        <v>0</v>
      </c>
      <c r="BX45" s="171">
        <f t="shared" si="100"/>
        <v>0</v>
      </c>
      <c r="BY45" s="170">
        <v>0</v>
      </c>
      <c r="BZ45" s="171">
        <f t="shared" si="101"/>
        <v>0</v>
      </c>
      <c r="CA45" s="170"/>
      <c r="CB45" s="171">
        <f t="shared" si="102"/>
        <v>0</v>
      </c>
      <c r="CC45" s="177"/>
      <c r="CD45" s="170">
        <f t="shared" si="103"/>
        <v>0</v>
      </c>
      <c r="CE45" s="170">
        <v>0</v>
      </c>
      <c r="CF45" s="171">
        <f t="shared" si="104"/>
        <v>0</v>
      </c>
      <c r="CG45" s="170"/>
      <c r="CH45" s="171">
        <f t="shared" si="105"/>
        <v>0</v>
      </c>
      <c r="CI45" s="170"/>
      <c r="CJ45" s="171">
        <f t="shared" si="106"/>
        <v>0</v>
      </c>
      <c r="CK45" s="170"/>
      <c r="CL45" s="171">
        <f t="shared" si="107"/>
        <v>0</v>
      </c>
      <c r="CM45" s="170"/>
      <c r="CN45" s="171">
        <f t="shared" si="108"/>
        <v>0</v>
      </c>
      <c r="CO45" s="170"/>
      <c r="CP45" s="171">
        <f t="shared" si="109"/>
        <v>0</v>
      </c>
      <c r="CQ45" s="170"/>
      <c r="CR45" s="171">
        <f t="shared" si="110"/>
        <v>0</v>
      </c>
      <c r="CS45" s="170"/>
      <c r="CT45" s="171">
        <f t="shared" si="111"/>
        <v>0</v>
      </c>
      <c r="CU45" s="170">
        <v>0</v>
      </c>
      <c r="CV45" s="171">
        <f t="shared" si="112"/>
        <v>0</v>
      </c>
      <c r="CW45" s="178">
        <v>0</v>
      </c>
      <c r="CX45" s="171">
        <f t="shared" si="113"/>
        <v>0</v>
      </c>
      <c r="CY45" s="170">
        <v>0</v>
      </c>
      <c r="CZ45" s="175">
        <f t="shared" si="114"/>
        <v>0</v>
      </c>
      <c r="DA45" s="170">
        <v>0</v>
      </c>
      <c r="DB45" s="171">
        <f t="shared" si="115"/>
        <v>0</v>
      </c>
      <c r="DC45" s="177"/>
      <c r="DD45" s="171">
        <f t="shared" si="116"/>
        <v>0</v>
      </c>
      <c r="DE45" s="170"/>
      <c r="DF45" s="171">
        <f t="shared" si="117"/>
        <v>0</v>
      </c>
      <c r="DG45" s="170"/>
      <c r="DH45" s="171">
        <f t="shared" si="118"/>
        <v>0</v>
      </c>
      <c r="DI45" s="170"/>
      <c r="DJ45" s="179">
        <f t="shared" si="119"/>
        <v>0</v>
      </c>
      <c r="DK45" s="180">
        <f t="shared" si="120"/>
        <v>109</v>
      </c>
      <c r="DL45" s="179">
        <f t="shared" si="120"/>
        <v>16593044.929999998</v>
      </c>
      <c r="DN45" s="181">
        <f t="shared" si="121"/>
        <v>465.42999999999995</v>
      </c>
      <c r="DO45" s="52">
        <f t="shared" si="122"/>
        <v>465.42999999999995</v>
      </c>
      <c r="DQ45" s="52">
        <f t="shared" si="123"/>
        <v>109</v>
      </c>
    </row>
    <row r="46" spans="1:121" s="181" customFormat="1" ht="64.5" hidden="1" customHeight="1" x14ac:dyDescent="0.25">
      <c r="A46" s="161"/>
      <c r="B46" s="162">
        <v>29</v>
      </c>
      <c r="C46" s="163" t="s">
        <v>203</v>
      </c>
      <c r="D46" s="164" t="s">
        <v>204</v>
      </c>
      <c r="E46" s="89">
        <v>23150</v>
      </c>
      <c r="F46" s="165">
        <v>3.46</v>
      </c>
      <c r="G46" s="166">
        <v>1</v>
      </c>
      <c r="H46" s="167"/>
      <c r="I46" s="168">
        <v>1.4</v>
      </c>
      <c r="J46" s="168">
        <v>1.68</v>
      </c>
      <c r="K46" s="168">
        <v>2.23</v>
      </c>
      <c r="L46" s="169">
        <v>2.57</v>
      </c>
      <c r="M46" s="170">
        <v>518</v>
      </c>
      <c r="N46" s="171">
        <f t="shared" si="70"/>
        <v>63896574.280000001</v>
      </c>
      <c r="O46" s="170"/>
      <c r="P46" s="170">
        <f t="shared" si="71"/>
        <v>0</v>
      </c>
      <c r="Q46" s="170"/>
      <c r="R46" s="171">
        <f t="shared" si="72"/>
        <v>0</v>
      </c>
      <c r="S46" s="170"/>
      <c r="T46" s="109">
        <f t="shared" si="67"/>
        <v>0</v>
      </c>
      <c r="U46" s="172">
        <v>170</v>
      </c>
      <c r="V46" s="171">
        <f t="shared" si="73"/>
        <v>20969918.200000003</v>
      </c>
      <c r="W46" s="170">
        <v>0</v>
      </c>
      <c r="X46" s="171">
        <f t="shared" si="74"/>
        <v>0</v>
      </c>
      <c r="Y46" s="170"/>
      <c r="Z46" s="171">
        <f t="shared" si="75"/>
        <v>0</v>
      </c>
      <c r="AA46" s="172">
        <v>0</v>
      </c>
      <c r="AB46" s="171">
        <f t="shared" si="76"/>
        <v>0</v>
      </c>
      <c r="AC46" s="170"/>
      <c r="AD46" s="171">
        <f t="shared" si="77"/>
        <v>0</v>
      </c>
      <c r="AE46" s="170">
        <v>0</v>
      </c>
      <c r="AF46" s="171">
        <f t="shared" si="78"/>
        <v>0</v>
      </c>
      <c r="AG46" s="173"/>
      <c r="AH46" s="171">
        <f t="shared" si="79"/>
        <v>0</v>
      </c>
      <c r="AI46" s="170"/>
      <c r="AJ46" s="171">
        <f t="shared" si="80"/>
        <v>0</v>
      </c>
      <c r="AK46" s="170">
        <v>0</v>
      </c>
      <c r="AL46" s="170">
        <f t="shared" si="81"/>
        <v>0</v>
      </c>
      <c r="AM46" s="170"/>
      <c r="AN46" s="171">
        <f t="shared" si="82"/>
        <v>0</v>
      </c>
      <c r="AO46" s="178">
        <v>11</v>
      </c>
      <c r="AP46" s="171">
        <f t="shared" si="83"/>
        <v>1628252.4720000001</v>
      </c>
      <c r="AQ46" s="170">
        <v>0</v>
      </c>
      <c r="AR46" s="175">
        <f t="shared" si="84"/>
        <v>0</v>
      </c>
      <c r="AS46" s="170"/>
      <c r="AT46" s="171">
        <f t="shared" si="85"/>
        <v>0</v>
      </c>
      <c r="AU46" s="170">
        <v>0</v>
      </c>
      <c r="AV46" s="170">
        <f t="shared" si="86"/>
        <v>0</v>
      </c>
      <c r="AW46" s="170"/>
      <c r="AX46" s="171">
        <f t="shared" si="87"/>
        <v>0</v>
      </c>
      <c r="AY46" s="170">
        <v>0</v>
      </c>
      <c r="AZ46" s="171">
        <f t="shared" si="88"/>
        <v>0</v>
      </c>
      <c r="BA46" s="170">
        <v>0</v>
      </c>
      <c r="BB46" s="171">
        <f t="shared" si="89"/>
        <v>0</v>
      </c>
      <c r="BC46" s="170">
        <v>0</v>
      </c>
      <c r="BD46" s="171">
        <f t="shared" si="90"/>
        <v>0</v>
      </c>
      <c r="BE46" s="170"/>
      <c r="BF46" s="171">
        <f t="shared" si="91"/>
        <v>0</v>
      </c>
      <c r="BG46" s="170"/>
      <c r="BH46" s="171">
        <f t="shared" si="92"/>
        <v>0</v>
      </c>
      <c r="BI46" s="170">
        <v>0</v>
      </c>
      <c r="BJ46" s="171">
        <f t="shared" si="93"/>
        <v>0</v>
      </c>
      <c r="BK46" s="170">
        <v>0</v>
      </c>
      <c r="BL46" s="171">
        <f t="shared" si="94"/>
        <v>0</v>
      </c>
      <c r="BM46" s="170"/>
      <c r="BN46" s="171">
        <f t="shared" si="95"/>
        <v>0</v>
      </c>
      <c r="BO46" s="170"/>
      <c r="BP46" s="171">
        <f t="shared" si="96"/>
        <v>0</v>
      </c>
      <c r="BQ46" s="170"/>
      <c r="BR46" s="171">
        <f t="shared" si="97"/>
        <v>0</v>
      </c>
      <c r="BS46" s="170"/>
      <c r="BT46" s="175">
        <f t="shared" si="98"/>
        <v>0</v>
      </c>
      <c r="BU46" s="176">
        <v>0</v>
      </c>
      <c r="BV46" s="171">
        <f t="shared" si="99"/>
        <v>0</v>
      </c>
      <c r="BW46" s="170">
        <v>0</v>
      </c>
      <c r="BX46" s="171">
        <f t="shared" si="100"/>
        <v>0</v>
      </c>
      <c r="BY46" s="170">
        <v>0</v>
      </c>
      <c r="BZ46" s="171">
        <f t="shared" si="101"/>
        <v>0</v>
      </c>
      <c r="CA46" s="170"/>
      <c r="CB46" s="171">
        <f t="shared" si="102"/>
        <v>0</v>
      </c>
      <c r="CC46" s="177"/>
      <c r="CD46" s="170">
        <f t="shared" si="103"/>
        <v>0</v>
      </c>
      <c r="CE46" s="170">
        <v>0</v>
      </c>
      <c r="CF46" s="171">
        <f t="shared" si="104"/>
        <v>0</v>
      </c>
      <c r="CG46" s="170"/>
      <c r="CH46" s="171">
        <f t="shared" si="105"/>
        <v>0</v>
      </c>
      <c r="CI46" s="170"/>
      <c r="CJ46" s="171">
        <f t="shared" si="106"/>
        <v>0</v>
      </c>
      <c r="CK46" s="170"/>
      <c r="CL46" s="171">
        <f t="shared" si="107"/>
        <v>0</v>
      </c>
      <c r="CM46" s="170"/>
      <c r="CN46" s="171">
        <f t="shared" si="108"/>
        <v>0</v>
      </c>
      <c r="CO46" s="170"/>
      <c r="CP46" s="171">
        <f t="shared" si="109"/>
        <v>0</v>
      </c>
      <c r="CQ46" s="170"/>
      <c r="CR46" s="171">
        <f t="shared" si="110"/>
        <v>0</v>
      </c>
      <c r="CS46" s="170"/>
      <c r="CT46" s="171">
        <f t="shared" si="111"/>
        <v>0</v>
      </c>
      <c r="CU46" s="170">
        <v>0</v>
      </c>
      <c r="CV46" s="171">
        <f t="shared" si="112"/>
        <v>0</v>
      </c>
      <c r="CW46" s="178">
        <v>0</v>
      </c>
      <c r="CX46" s="171">
        <f t="shared" si="113"/>
        <v>0</v>
      </c>
      <c r="CY46" s="170">
        <v>0</v>
      </c>
      <c r="CZ46" s="175">
        <f t="shared" si="114"/>
        <v>0</v>
      </c>
      <c r="DA46" s="170">
        <v>0</v>
      </c>
      <c r="DB46" s="171">
        <f t="shared" si="115"/>
        <v>0</v>
      </c>
      <c r="DC46" s="177"/>
      <c r="DD46" s="171">
        <f t="shared" si="116"/>
        <v>0</v>
      </c>
      <c r="DE46" s="170"/>
      <c r="DF46" s="171">
        <f t="shared" si="117"/>
        <v>0</v>
      </c>
      <c r="DG46" s="170"/>
      <c r="DH46" s="171">
        <f t="shared" si="118"/>
        <v>0</v>
      </c>
      <c r="DI46" s="170"/>
      <c r="DJ46" s="179">
        <f t="shared" si="119"/>
        <v>0</v>
      </c>
      <c r="DK46" s="180">
        <f t="shared" si="120"/>
        <v>699</v>
      </c>
      <c r="DL46" s="179">
        <f t="shared" si="120"/>
        <v>86494744.952000007</v>
      </c>
      <c r="DN46" s="181">
        <f t="shared" si="121"/>
        <v>2418.54</v>
      </c>
      <c r="DO46" s="52">
        <f t="shared" si="122"/>
        <v>2418.54</v>
      </c>
      <c r="DQ46" s="52">
        <f t="shared" si="123"/>
        <v>699</v>
      </c>
    </row>
    <row r="47" spans="1:121" s="181" customFormat="1" ht="60" hidden="1" customHeight="1" x14ac:dyDescent="0.25">
      <c r="A47" s="161"/>
      <c r="B47" s="162">
        <v>30</v>
      </c>
      <c r="C47" s="163" t="s">
        <v>205</v>
      </c>
      <c r="D47" s="164" t="s">
        <v>206</v>
      </c>
      <c r="E47" s="89">
        <v>23150</v>
      </c>
      <c r="F47" s="165">
        <v>2.0499999999999998</v>
      </c>
      <c r="G47" s="166">
        <v>1</v>
      </c>
      <c r="H47" s="167"/>
      <c r="I47" s="168">
        <v>1.4</v>
      </c>
      <c r="J47" s="168">
        <v>1.68</v>
      </c>
      <c r="K47" s="168">
        <v>2.23</v>
      </c>
      <c r="L47" s="169">
        <v>2.57</v>
      </c>
      <c r="M47" s="170">
        <v>0</v>
      </c>
      <c r="N47" s="171">
        <f t="shared" si="70"/>
        <v>0</v>
      </c>
      <c r="O47" s="170"/>
      <c r="P47" s="170">
        <f t="shared" si="71"/>
        <v>0</v>
      </c>
      <c r="Q47" s="170"/>
      <c r="R47" s="171">
        <f t="shared" si="72"/>
        <v>0</v>
      </c>
      <c r="S47" s="170"/>
      <c r="T47" s="109">
        <f t="shared" si="67"/>
        <v>0</v>
      </c>
      <c r="U47" s="110"/>
      <c r="V47" s="171">
        <f t="shared" si="73"/>
        <v>0</v>
      </c>
      <c r="W47" s="170"/>
      <c r="X47" s="171">
        <f t="shared" si="74"/>
        <v>0</v>
      </c>
      <c r="Y47" s="170"/>
      <c r="Z47" s="171">
        <f t="shared" si="75"/>
        <v>0</v>
      </c>
      <c r="AA47" s="110"/>
      <c r="AB47" s="171">
        <f t="shared" si="76"/>
        <v>0</v>
      </c>
      <c r="AC47" s="170"/>
      <c r="AD47" s="171">
        <f t="shared" si="77"/>
        <v>0</v>
      </c>
      <c r="AE47" s="170"/>
      <c r="AF47" s="171">
        <f t="shared" si="78"/>
        <v>0</v>
      </c>
      <c r="AG47" s="173"/>
      <c r="AH47" s="171">
        <f t="shared" si="79"/>
        <v>0</v>
      </c>
      <c r="AI47" s="170"/>
      <c r="AJ47" s="171">
        <f t="shared" si="80"/>
        <v>0</v>
      </c>
      <c r="AK47" s="170"/>
      <c r="AL47" s="170">
        <f t="shared" si="81"/>
        <v>0</v>
      </c>
      <c r="AM47" s="170"/>
      <c r="AN47" s="171">
        <f t="shared" si="82"/>
        <v>0</v>
      </c>
      <c r="AO47" s="178"/>
      <c r="AP47" s="171">
        <f t="shared" si="83"/>
        <v>0</v>
      </c>
      <c r="AQ47" s="170"/>
      <c r="AR47" s="175">
        <f t="shared" si="84"/>
        <v>0</v>
      </c>
      <c r="AS47" s="170"/>
      <c r="AT47" s="171">
        <f t="shared" si="85"/>
        <v>0</v>
      </c>
      <c r="AU47" s="170"/>
      <c r="AV47" s="170">
        <f t="shared" si="86"/>
        <v>0</v>
      </c>
      <c r="AW47" s="170"/>
      <c r="AX47" s="171">
        <f t="shared" si="87"/>
        <v>0</v>
      </c>
      <c r="AY47" s="170"/>
      <c r="AZ47" s="171">
        <f t="shared" si="88"/>
        <v>0</v>
      </c>
      <c r="BA47" s="170"/>
      <c r="BB47" s="171">
        <f t="shared" si="89"/>
        <v>0</v>
      </c>
      <c r="BC47" s="170"/>
      <c r="BD47" s="171">
        <f t="shared" si="90"/>
        <v>0</v>
      </c>
      <c r="BE47" s="170"/>
      <c r="BF47" s="171">
        <f t="shared" si="91"/>
        <v>0</v>
      </c>
      <c r="BG47" s="170"/>
      <c r="BH47" s="171">
        <f t="shared" si="92"/>
        <v>0</v>
      </c>
      <c r="BI47" s="170"/>
      <c r="BJ47" s="171">
        <f t="shared" si="93"/>
        <v>0</v>
      </c>
      <c r="BK47" s="170"/>
      <c r="BL47" s="171">
        <f t="shared" si="94"/>
        <v>0</v>
      </c>
      <c r="BM47" s="170"/>
      <c r="BN47" s="171">
        <f t="shared" si="95"/>
        <v>0</v>
      </c>
      <c r="BO47" s="170"/>
      <c r="BP47" s="171">
        <f t="shared" si="96"/>
        <v>0</v>
      </c>
      <c r="BQ47" s="170"/>
      <c r="BR47" s="171">
        <f t="shared" si="97"/>
        <v>0</v>
      </c>
      <c r="BS47" s="170"/>
      <c r="BT47" s="175">
        <f t="shared" si="98"/>
        <v>0</v>
      </c>
      <c r="BU47" s="176"/>
      <c r="BV47" s="171">
        <f t="shared" si="99"/>
        <v>0</v>
      </c>
      <c r="BW47" s="170"/>
      <c r="BX47" s="171">
        <f t="shared" si="100"/>
        <v>0</v>
      </c>
      <c r="BY47" s="170"/>
      <c r="BZ47" s="171">
        <f t="shared" si="101"/>
        <v>0</v>
      </c>
      <c r="CA47" s="170"/>
      <c r="CB47" s="171">
        <f t="shared" si="102"/>
        <v>0</v>
      </c>
      <c r="CC47" s="177"/>
      <c r="CD47" s="170">
        <f t="shared" si="103"/>
        <v>0</v>
      </c>
      <c r="CE47" s="170"/>
      <c r="CF47" s="171">
        <f t="shared" si="104"/>
        <v>0</v>
      </c>
      <c r="CG47" s="170"/>
      <c r="CH47" s="171">
        <f t="shared" si="105"/>
        <v>0</v>
      </c>
      <c r="CI47" s="170"/>
      <c r="CJ47" s="171">
        <f t="shared" si="106"/>
        <v>0</v>
      </c>
      <c r="CK47" s="170"/>
      <c r="CL47" s="171">
        <f t="shared" si="107"/>
        <v>0</v>
      </c>
      <c r="CM47" s="170"/>
      <c r="CN47" s="171">
        <f t="shared" si="108"/>
        <v>0</v>
      </c>
      <c r="CO47" s="170"/>
      <c r="CP47" s="171">
        <f t="shared" si="109"/>
        <v>0</v>
      </c>
      <c r="CQ47" s="170"/>
      <c r="CR47" s="171">
        <f t="shared" si="110"/>
        <v>0</v>
      </c>
      <c r="CS47" s="170"/>
      <c r="CT47" s="171">
        <f t="shared" si="111"/>
        <v>0</v>
      </c>
      <c r="CU47" s="170"/>
      <c r="CV47" s="171">
        <f t="shared" si="112"/>
        <v>0</v>
      </c>
      <c r="CW47" s="178"/>
      <c r="CX47" s="171">
        <f t="shared" si="113"/>
        <v>0</v>
      </c>
      <c r="CY47" s="170"/>
      <c r="CZ47" s="175">
        <f t="shared" si="114"/>
        <v>0</v>
      </c>
      <c r="DA47" s="170"/>
      <c r="DB47" s="171">
        <f t="shared" si="115"/>
        <v>0</v>
      </c>
      <c r="DC47" s="177"/>
      <c r="DD47" s="171">
        <f t="shared" si="116"/>
        <v>0</v>
      </c>
      <c r="DE47" s="170"/>
      <c r="DF47" s="171">
        <f t="shared" si="117"/>
        <v>0</v>
      </c>
      <c r="DG47" s="170"/>
      <c r="DH47" s="171">
        <f t="shared" si="118"/>
        <v>0</v>
      </c>
      <c r="DI47" s="170"/>
      <c r="DJ47" s="179">
        <f t="shared" si="119"/>
        <v>0</v>
      </c>
      <c r="DK47" s="180">
        <f t="shared" si="120"/>
        <v>0</v>
      </c>
      <c r="DL47" s="179">
        <f t="shared" si="120"/>
        <v>0</v>
      </c>
      <c r="DN47" s="181">
        <f t="shared" si="121"/>
        <v>0</v>
      </c>
      <c r="DO47" s="52">
        <f t="shared" si="122"/>
        <v>0</v>
      </c>
      <c r="DQ47" s="52">
        <f t="shared" si="123"/>
        <v>0</v>
      </c>
    </row>
    <row r="48" spans="1:121" s="181" customFormat="1" ht="60" hidden="1" customHeight="1" x14ac:dyDescent="0.25">
      <c r="A48" s="161"/>
      <c r="B48" s="162">
        <v>31</v>
      </c>
      <c r="C48" s="163" t="s">
        <v>207</v>
      </c>
      <c r="D48" s="164" t="s">
        <v>208</v>
      </c>
      <c r="E48" s="89">
        <v>23150</v>
      </c>
      <c r="F48" s="165">
        <v>7.92</v>
      </c>
      <c r="G48" s="166">
        <v>1</v>
      </c>
      <c r="H48" s="167"/>
      <c r="I48" s="168">
        <v>1.4</v>
      </c>
      <c r="J48" s="168">
        <v>1.68</v>
      </c>
      <c r="K48" s="168">
        <v>2.23</v>
      </c>
      <c r="L48" s="169">
        <v>2.57</v>
      </c>
      <c r="M48" s="170">
        <v>100</v>
      </c>
      <c r="N48" s="171">
        <f t="shared" si="70"/>
        <v>28235592.000000004</v>
      </c>
      <c r="O48" s="170"/>
      <c r="P48" s="170">
        <f t="shared" si="71"/>
        <v>0</v>
      </c>
      <c r="Q48" s="170">
        <v>16</v>
      </c>
      <c r="R48" s="171">
        <f t="shared" si="72"/>
        <v>4517694.72</v>
      </c>
      <c r="S48" s="170"/>
      <c r="T48" s="109">
        <f t="shared" si="67"/>
        <v>0</v>
      </c>
      <c r="U48" s="110">
        <v>50</v>
      </c>
      <c r="V48" s="171">
        <f t="shared" si="73"/>
        <v>14117796.000000002</v>
      </c>
      <c r="W48" s="170"/>
      <c r="X48" s="171">
        <f t="shared" si="74"/>
        <v>0</v>
      </c>
      <c r="Y48" s="170"/>
      <c r="Z48" s="171">
        <f t="shared" si="75"/>
        <v>0</v>
      </c>
      <c r="AA48" s="110"/>
      <c r="AB48" s="171">
        <f t="shared" si="76"/>
        <v>0</v>
      </c>
      <c r="AC48" s="170"/>
      <c r="AD48" s="171">
        <f t="shared" si="77"/>
        <v>0</v>
      </c>
      <c r="AE48" s="170"/>
      <c r="AF48" s="171">
        <f t="shared" si="78"/>
        <v>0</v>
      </c>
      <c r="AG48" s="173"/>
      <c r="AH48" s="171">
        <f t="shared" si="79"/>
        <v>0</v>
      </c>
      <c r="AI48" s="170"/>
      <c r="AJ48" s="171">
        <f t="shared" si="80"/>
        <v>0</v>
      </c>
      <c r="AK48" s="170"/>
      <c r="AL48" s="170">
        <f t="shared" si="81"/>
        <v>0</v>
      </c>
      <c r="AM48" s="170"/>
      <c r="AN48" s="171">
        <f t="shared" si="82"/>
        <v>0</v>
      </c>
      <c r="AO48" s="178">
        <v>54</v>
      </c>
      <c r="AP48" s="171">
        <f t="shared" si="83"/>
        <v>18296663.616</v>
      </c>
      <c r="AQ48" s="170"/>
      <c r="AR48" s="175">
        <f t="shared" si="84"/>
        <v>0</v>
      </c>
      <c r="AS48" s="170"/>
      <c r="AT48" s="171">
        <f t="shared" si="85"/>
        <v>0</v>
      </c>
      <c r="AU48" s="170"/>
      <c r="AV48" s="170">
        <f t="shared" si="86"/>
        <v>0</v>
      </c>
      <c r="AW48" s="170"/>
      <c r="AX48" s="171">
        <f t="shared" si="87"/>
        <v>0</v>
      </c>
      <c r="AY48" s="170"/>
      <c r="AZ48" s="171">
        <f t="shared" si="88"/>
        <v>0</v>
      </c>
      <c r="BA48" s="170"/>
      <c r="BB48" s="171">
        <f t="shared" si="89"/>
        <v>0</v>
      </c>
      <c r="BC48" s="170"/>
      <c r="BD48" s="171">
        <f t="shared" si="90"/>
        <v>0</v>
      </c>
      <c r="BE48" s="170"/>
      <c r="BF48" s="171">
        <f t="shared" si="91"/>
        <v>0</v>
      </c>
      <c r="BG48" s="170"/>
      <c r="BH48" s="171">
        <f t="shared" si="92"/>
        <v>0</v>
      </c>
      <c r="BI48" s="170"/>
      <c r="BJ48" s="171">
        <f t="shared" si="93"/>
        <v>0</v>
      </c>
      <c r="BK48" s="170"/>
      <c r="BL48" s="171">
        <f t="shared" si="94"/>
        <v>0</v>
      </c>
      <c r="BM48" s="170"/>
      <c r="BN48" s="171">
        <f t="shared" si="95"/>
        <v>0</v>
      </c>
      <c r="BO48" s="170"/>
      <c r="BP48" s="171">
        <f t="shared" si="96"/>
        <v>0</v>
      </c>
      <c r="BQ48" s="170"/>
      <c r="BR48" s="171">
        <f t="shared" si="97"/>
        <v>0</v>
      </c>
      <c r="BS48" s="170"/>
      <c r="BT48" s="175">
        <f t="shared" si="98"/>
        <v>0</v>
      </c>
      <c r="BU48" s="176"/>
      <c r="BV48" s="171">
        <f t="shared" si="99"/>
        <v>0</v>
      </c>
      <c r="BW48" s="170"/>
      <c r="BX48" s="171">
        <f t="shared" si="100"/>
        <v>0</v>
      </c>
      <c r="BY48" s="170"/>
      <c r="BZ48" s="171">
        <f t="shared" si="101"/>
        <v>0</v>
      </c>
      <c r="CA48" s="170"/>
      <c r="CB48" s="171">
        <f t="shared" si="102"/>
        <v>0</v>
      </c>
      <c r="CC48" s="177"/>
      <c r="CD48" s="170">
        <f t="shared" si="103"/>
        <v>0</v>
      </c>
      <c r="CE48" s="170"/>
      <c r="CF48" s="171">
        <f t="shared" si="104"/>
        <v>0</v>
      </c>
      <c r="CG48" s="170"/>
      <c r="CH48" s="171">
        <f t="shared" si="105"/>
        <v>0</v>
      </c>
      <c r="CI48" s="170"/>
      <c r="CJ48" s="171">
        <f t="shared" si="106"/>
        <v>0</v>
      </c>
      <c r="CK48" s="170"/>
      <c r="CL48" s="171">
        <f t="shared" si="107"/>
        <v>0</v>
      </c>
      <c r="CM48" s="170"/>
      <c r="CN48" s="171">
        <f t="shared" si="108"/>
        <v>0</v>
      </c>
      <c r="CO48" s="170"/>
      <c r="CP48" s="171">
        <f t="shared" si="109"/>
        <v>0</v>
      </c>
      <c r="CQ48" s="170"/>
      <c r="CR48" s="171">
        <f t="shared" si="110"/>
        <v>0</v>
      </c>
      <c r="CS48" s="170"/>
      <c r="CT48" s="171">
        <f t="shared" si="111"/>
        <v>0</v>
      </c>
      <c r="CU48" s="170"/>
      <c r="CV48" s="171">
        <f t="shared" si="112"/>
        <v>0</v>
      </c>
      <c r="CW48" s="178">
        <v>0</v>
      </c>
      <c r="CX48" s="171">
        <f t="shared" si="113"/>
        <v>0</v>
      </c>
      <c r="CY48" s="170"/>
      <c r="CZ48" s="175">
        <f t="shared" si="114"/>
        <v>0</v>
      </c>
      <c r="DA48" s="170"/>
      <c r="DB48" s="171">
        <f t="shared" si="115"/>
        <v>0</v>
      </c>
      <c r="DC48" s="177"/>
      <c r="DD48" s="171">
        <f t="shared" si="116"/>
        <v>0</v>
      </c>
      <c r="DE48" s="170"/>
      <c r="DF48" s="171">
        <f t="shared" si="117"/>
        <v>0</v>
      </c>
      <c r="DG48" s="170"/>
      <c r="DH48" s="171">
        <f t="shared" si="118"/>
        <v>0</v>
      </c>
      <c r="DI48" s="170"/>
      <c r="DJ48" s="179">
        <f t="shared" si="119"/>
        <v>0</v>
      </c>
      <c r="DK48" s="180">
        <f t="shared" si="120"/>
        <v>220</v>
      </c>
      <c r="DL48" s="179">
        <f t="shared" si="120"/>
        <v>65167746.33600001</v>
      </c>
      <c r="DN48" s="181">
        <f t="shared" si="121"/>
        <v>1742.4</v>
      </c>
      <c r="DO48" s="52">
        <f t="shared" si="122"/>
        <v>1742.4</v>
      </c>
      <c r="DQ48" s="52">
        <f t="shared" si="123"/>
        <v>220</v>
      </c>
    </row>
    <row r="49" spans="1:121" s="181" customFormat="1" ht="30" hidden="1" customHeight="1" x14ac:dyDescent="0.25">
      <c r="A49" s="161"/>
      <c r="B49" s="162">
        <v>32</v>
      </c>
      <c r="C49" s="163" t="s">
        <v>209</v>
      </c>
      <c r="D49" s="164" t="s">
        <v>210</v>
      </c>
      <c r="E49" s="89">
        <v>23150</v>
      </c>
      <c r="F49" s="165">
        <v>7.82</v>
      </c>
      <c r="G49" s="166">
        <v>1</v>
      </c>
      <c r="H49" s="167"/>
      <c r="I49" s="168">
        <v>1.4</v>
      </c>
      <c r="J49" s="168">
        <v>1.68</v>
      </c>
      <c r="K49" s="168">
        <v>2.23</v>
      </c>
      <c r="L49" s="169">
        <v>2.57</v>
      </c>
      <c r="M49" s="170"/>
      <c r="N49" s="171">
        <f t="shared" si="70"/>
        <v>0</v>
      </c>
      <c r="O49" s="170"/>
      <c r="P49" s="170">
        <f t="shared" si="71"/>
        <v>0</v>
      </c>
      <c r="Q49" s="170">
        <v>73</v>
      </c>
      <c r="R49" s="171">
        <f t="shared" si="72"/>
        <v>20351729.859999999</v>
      </c>
      <c r="S49" s="170"/>
      <c r="T49" s="109">
        <f t="shared" si="67"/>
        <v>0</v>
      </c>
      <c r="U49" s="110"/>
      <c r="V49" s="171">
        <f t="shared" si="73"/>
        <v>0</v>
      </c>
      <c r="W49" s="170"/>
      <c r="X49" s="171">
        <f t="shared" si="74"/>
        <v>0</v>
      </c>
      <c r="Y49" s="170"/>
      <c r="Z49" s="171">
        <f t="shared" si="75"/>
        <v>0</v>
      </c>
      <c r="AA49" s="110"/>
      <c r="AB49" s="171">
        <f t="shared" si="76"/>
        <v>0</v>
      </c>
      <c r="AC49" s="170"/>
      <c r="AD49" s="171">
        <f t="shared" si="77"/>
        <v>0</v>
      </c>
      <c r="AE49" s="170"/>
      <c r="AF49" s="171">
        <f t="shared" si="78"/>
        <v>0</v>
      </c>
      <c r="AG49" s="182"/>
      <c r="AH49" s="171">
        <f t="shared" si="79"/>
        <v>0</v>
      </c>
      <c r="AI49" s="170"/>
      <c r="AJ49" s="171">
        <f t="shared" si="80"/>
        <v>0</v>
      </c>
      <c r="AK49" s="170"/>
      <c r="AL49" s="170">
        <f t="shared" si="81"/>
        <v>0</v>
      </c>
      <c r="AM49" s="170"/>
      <c r="AN49" s="171">
        <f t="shared" si="82"/>
        <v>0</v>
      </c>
      <c r="AO49" s="178"/>
      <c r="AP49" s="171">
        <f t="shared" si="83"/>
        <v>0</v>
      </c>
      <c r="AQ49" s="170"/>
      <c r="AR49" s="171">
        <f t="shared" si="84"/>
        <v>0</v>
      </c>
      <c r="AS49" s="170"/>
      <c r="AT49" s="171">
        <f t="shared" si="85"/>
        <v>0</v>
      </c>
      <c r="AU49" s="170"/>
      <c r="AV49" s="170">
        <f t="shared" si="86"/>
        <v>0</v>
      </c>
      <c r="AW49" s="170"/>
      <c r="AX49" s="171">
        <f t="shared" si="87"/>
        <v>0</v>
      </c>
      <c r="AY49" s="170"/>
      <c r="AZ49" s="171">
        <f t="shared" si="88"/>
        <v>0</v>
      </c>
      <c r="BA49" s="170"/>
      <c r="BB49" s="171">
        <f t="shared" si="89"/>
        <v>0</v>
      </c>
      <c r="BC49" s="170"/>
      <c r="BD49" s="171">
        <f t="shared" si="90"/>
        <v>0</v>
      </c>
      <c r="BE49" s="170"/>
      <c r="BF49" s="171">
        <f t="shared" si="91"/>
        <v>0</v>
      </c>
      <c r="BG49" s="170"/>
      <c r="BH49" s="171">
        <f t="shared" si="92"/>
        <v>0</v>
      </c>
      <c r="BI49" s="170"/>
      <c r="BJ49" s="171">
        <f>(BI49*$E49*$F49*$G49*$J49*$BJ$11)</f>
        <v>0</v>
      </c>
      <c r="BK49" s="170"/>
      <c r="BL49" s="171">
        <f t="shared" si="94"/>
        <v>0</v>
      </c>
      <c r="BM49" s="170"/>
      <c r="BN49" s="171">
        <f t="shared" si="95"/>
        <v>0</v>
      </c>
      <c r="BO49" s="170"/>
      <c r="BP49" s="171">
        <f t="shared" si="96"/>
        <v>0</v>
      </c>
      <c r="BQ49" s="170"/>
      <c r="BR49" s="171">
        <f t="shared" si="97"/>
        <v>0</v>
      </c>
      <c r="BS49" s="170"/>
      <c r="BT49" s="175">
        <f t="shared" si="98"/>
        <v>0</v>
      </c>
      <c r="BU49" s="176"/>
      <c r="BV49" s="171">
        <f t="shared" si="99"/>
        <v>0</v>
      </c>
      <c r="BW49" s="170"/>
      <c r="BX49" s="171">
        <f t="shared" si="100"/>
        <v>0</v>
      </c>
      <c r="BY49" s="170"/>
      <c r="BZ49" s="171">
        <f t="shared" si="101"/>
        <v>0</v>
      </c>
      <c r="CA49" s="170"/>
      <c r="CB49" s="171">
        <f t="shared" si="102"/>
        <v>0</v>
      </c>
      <c r="CC49" s="177"/>
      <c r="CD49" s="170">
        <f t="shared" si="103"/>
        <v>0</v>
      </c>
      <c r="CE49" s="170"/>
      <c r="CF49" s="171">
        <f t="shared" si="104"/>
        <v>0</v>
      </c>
      <c r="CG49" s="170"/>
      <c r="CH49" s="171">
        <f t="shared" si="105"/>
        <v>0</v>
      </c>
      <c r="CI49" s="170"/>
      <c r="CJ49" s="171">
        <f t="shared" si="106"/>
        <v>0</v>
      </c>
      <c r="CK49" s="170"/>
      <c r="CL49" s="171">
        <f t="shared" si="107"/>
        <v>0</v>
      </c>
      <c r="CM49" s="170"/>
      <c r="CN49" s="171">
        <f t="shared" si="108"/>
        <v>0</v>
      </c>
      <c r="CO49" s="170"/>
      <c r="CP49" s="171">
        <f t="shared" si="109"/>
        <v>0</v>
      </c>
      <c r="CQ49" s="170"/>
      <c r="CR49" s="171">
        <f t="shared" si="110"/>
        <v>0</v>
      </c>
      <c r="CS49" s="170"/>
      <c r="CT49" s="171">
        <f t="shared" si="111"/>
        <v>0</v>
      </c>
      <c r="CU49" s="170"/>
      <c r="CV49" s="171">
        <f t="shared" si="112"/>
        <v>0</v>
      </c>
      <c r="CW49" s="178"/>
      <c r="CX49" s="171">
        <f t="shared" si="113"/>
        <v>0</v>
      </c>
      <c r="CY49" s="170"/>
      <c r="CZ49" s="175">
        <f t="shared" si="114"/>
        <v>0</v>
      </c>
      <c r="DA49" s="170"/>
      <c r="DB49" s="171">
        <f t="shared" si="115"/>
        <v>0</v>
      </c>
      <c r="DC49" s="177"/>
      <c r="DD49" s="171">
        <f t="shared" si="116"/>
        <v>0</v>
      </c>
      <c r="DE49" s="170"/>
      <c r="DF49" s="171">
        <f t="shared" si="117"/>
        <v>0</v>
      </c>
      <c r="DG49" s="170"/>
      <c r="DH49" s="171">
        <f t="shared" si="118"/>
        <v>0</v>
      </c>
      <c r="DI49" s="170"/>
      <c r="DJ49" s="171">
        <f t="shared" si="119"/>
        <v>0</v>
      </c>
      <c r="DK49" s="180">
        <f t="shared" si="120"/>
        <v>73</v>
      </c>
      <c r="DL49" s="179">
        <f t="shared" si="120"/>
        <v>20351729.859999999</v>
      </c>
      <c r="DN49" s="181">
        <f t="shared" si="121"/>
        <v>570.86</v>
      </c>
      <c r="DO49" s="52">
        <f t="shared" si="122"/>
        <v>570.86</v>
      </c>
      <c r="DQ49" s="52">
        <f t="shared" si="123"/>
        <v>73</v>
      </c>
    </row>
    <row r="50" spans="1:121" s="181" customFormat="1" ht="30" hidden="1" customHeight="1" x14ac:dyDescent="0.25">
      <c r="A50" s="161"/>
      <c r="B50" s="162">
        <v>33</v>
      </c>
      <c r="C50" s="163" t="s">
        <v>211</v>
      </c>
      <c r="D50" s="164" t="s">
        <v>212</v>
      </c>
      <c r="E50" s="89">
        <v>23150</v>
      </c>
      <c r="F50" s="183">
        <v>5.68</v>
      </c>
      <c r="G50" s="166">
        <v>1</v>
      </c>
      <c r="H50" s="167"/>
      <c r="I50" s="168">
        <v>1.4</v>
      </c>
      <c r="J50" s="168">
        <v>1.68</v>
      </c>
      <c r="K50" s="168">
        <v>2.23</v>
      </c>
      <c r="L50" s="169">
        <v>2.57</v>
      </c>
      <c r="M50" s="170"/>
      <c r="N50" s="171">
        <f t="shared" si="70"/>
        <v>0</v>
      </c>
      <c r="O50" s="170"/>
      <c r="P50" s="170">
        <f t="shared" si="71"/>
        <v>0</v>
      </c>
      <c r="Q50" s="170">
        <v>13</v>
      </c>
      <c r="R50" s="171">
        <f t="shared" si="72"/>
        <v>2632469.8400000003</v>
      </c>
      <c r="S50" s="170"/>
      <c r="T50" s="109">
        <f t="shared" si="67"/>
        <v>0</v>
      </c>
      <c r="U50" s="110"/>
      <c r="V50" s="171">
        <f t="shared" si="73"/>
        <v>0</v>
      </c>
      <c r="W50" s="170"/>
      <c r="X50" s="171">
        <f t="shared" si="74"/>
        <v>0</v>
      </c>
      <c r="Y50" s="170"/>
      <c r="Z50" s="171">
        <f t="shared" si="75"/>
        <v>0</v>
      </c>
      <c r="AA50" s="110"/>
      <c r="AB50" s="171">
        <f t="shared" si="76"/>
        <v>0</v>
      </c>
      <c r="AC50" s="170"/>
      <c r="AD50" s="171">
        <f t="shared" si="77"/>
        <v>0</v>
      </c>
      <c r="AE50" s="170"/>
      <c r="AF50" s="171">
        <f t="shared" si="78"/>
        <v>0</v>
      </c>
      <c r="AG50" s="182"/>
      <c r="AH50" s="171">
        <f>(AG50*$E50*$F50*$G50*$I50*$AH$11)</f>
        <v>0</v>
      </c>
      <c r="AI50" s="170"/>
      <c r="AJ50" s="171">
        <f>(AI50*$E50*$F50*$G50*$I50*$AJ$11)</f>
        <v>0</v>
      </c>
      <c r="AK50" s="170"/>
      <c r="AL50" s="170">
        <f>(AK50*$E50*$F50*$G50*$I50*$AL$11)</f>
        <v>0</v>
      </c>
      <c r="AM50" s="170"/>
      <c r="AN50" s="171">
        <f>(AM50*$E50*$F50*$G50*$J50*$AN$11)</f>
        <v>0</v>
      </c>
      <c r="AO50" s="178"/>
      <c r="AP50" s="171">
        <f>(AO50*$E50*$F50*$G50*$J50*$AP$11)</f>
        <v>0</v>
      </c>
      <c r="AQ50" s="170"/>
      <c r="AR50" s="171">
        <f>(AQ50*$E50*$F50*$G50*$J50*$AR$11)</f>
        <v>0</v>
      </c>
      <c r="AS50" s="170"/>
      <c r="AT50" s="171">
        <f>(AS50*$E50*$F50*$G50*$I50*$AT$11)</f>
        <v>0</v>
      </c>
      <c r="AU50" s="170"/>
      <c r="AV50" s="170">
        <f t="shared" si="86"/>
        <v>0</v>
      </c>
      <c r="AW50" s="170"/>
      <c r="AX50" s="171">
        <f t="shared" si="87"/>
        <v>0</v>
      </c>
      <c r="AY50" s="170"/>
      <c r="AZ50" s="171">
        <f t="shared" si="88"/>
        <v>0</v>
      </c>
      <c r="BA50" s="170"/>
      <c r="BB50" s="171">
        <f t="shared" si="89"/>
        <v>0</v>
      </c>
      <c r="BC50" s="170"/>
      <c r="BD50" s="171">
        <f>(BC50*$E50*$F50*$G50*$I50*$BD$11)</f>
        <v>0</v>
      </c>
      <c r="BE50" s="170"/>
      <c r="BF50" s="171">
        <f t="shared" si="91"/>
        <v>0</v>
      </c>
      <c r="BG50" s="170"/>
      <c r="BH50" s="171">
        <f>(BG50*$E50*$F50*$G50*$J50*$BH$11)</f>
        <v>0</v>
      </c>
      <c r="BI50" s="170"/>
      <c r="BJ50" s="171">
        <f>(BI50*$E50*$F50*$G50*$J50*$BJ$11)</f>
        <v>0</v>
      </c>
      <c r="BK50" s="170"/>
      <c r="BL50" s="171">
        <f t="shared" si="94"/>
        <v>0</v>
      </c>
      <c r="BM50" s="170"/>
      <c r="BN50" s="171">
        <f t="shared" si="95"/>
        <v>0</v>
      </c>
      <c r="BO50" s="170"/>
      <c r="BP50" s="171">
        <f t="shared" si="96"/>
        <v>0</v>
      </c>
      <c r="BQ50" s="170"/>
      <c r="BR50" s="171">
        <f t="shared" si="97"/>
        <v>0</v>
      </c>
      <c r="BS50" s="170"/>
      <c r="BT50" s="175">
        <f t="shared" si="98"/>
        <v>0</v>
      </c>
      <c r="BU50" s="176"/>
      <c r="BV50" s="171">
        <f t="shared" si="99"/>
        <v>0</v>
      </c>
      <c r="BW50" s="170"/>
      <c r="BX50" s="171">
        <f t="shared" si="100"/>
        <v>0</v>
      </c>
      <c r="BY50" s="170"/>
      <c r="BZ50" s="171">
        <f t="shared" si="101"/>
        <v>0</v>
      </c>
      <c r="CA50" s="170"/>
      <c r="CB50" s="171">
        <f t="shared" si="102"/>
        <v>0</v>
      </c>
      <c r="CC50" s="177"/>
      <c r="CD50" s="170">
        <f t="shared" si="103"/>
        <v>0</v>
      </c>
      <c r="CE50" s="170"/>
      <c r="CF50" s="171">
        <f t="shared" si="104"/>
        <v>0</v>
      </c>
      <c r="CG50" s="170"/>
      <c r="CH50" s="171">
        <f t="shared" si="105"/>
        <v>0</v>
      </c>
      <c r="CI50" s="170"/>
      <c r="CJ50" s="171">
        <f t="shared" si="106"/>
        <v>0</v>
      </c>
      <c r="CK50" s="170"/>
      <c r="CL50" s="171">
        <f>(CK50*$E50*$F50*$G50*$I50*$CL$11)</f>
        <v>0</v>
      </c>
      <c r="CM50" s="170"/>
      <c r="CN50" s="171">
        <f>(CM50*$E50*$F50*$G50*$I50*$CN$11)</f>
        <v>0</v>
      </c>
      <c r="CO50" s="170"/>
      <c r="CP50" s="171">
        <f>(CO50*$E50*$F50*$G50*$I50*$CP$11)</f>
        <v>0</v>
      </c>
      <c r="CQ50" s="170"/>
      <c r="CR50" s="171">
        <f>(CQ50*$E50*$F50*$G50*$J50*$CR$11)</f>
        <v>0</v>
      </c>
      <c r="CS50" s="170"/>
      <c r="CT50" s="171">
        <f t="shared" si="111"/>
        <v>0</v>
      </c>
      <c r="CU50" s="170"/>
      <c r="CV50" s="171">
        <f t="shared" si="112"/>
        <v>0</v>
      </c>
      <c r="CW50" s="178"/>
      <c r="CX50" s="171">
        <f>(CW50*$E50*$F50*$G50*$J50*$CX$11)</f>
        <v>0</v>
      </c>
      <c r="CY50" s="170"/>
      <c r="CZ50" s="175">
        <f>(CY50*$E50*$F50*$G50*$J50*$CZ$11)</f>
        <v>0</v>
      </c>
      <c r="DA50" s="170"/>
      <c r="DB50" s="171">
        <f>(DA50*$E50*$F50*$G50*$J50*$DB$11)</f>
        <v>0</v>
      </c>
      <c r="DC50" s="177"/>
      <c r="DD50" s="171">
        <f>(DC50*$E50*$F50*$G50*$J50*$DD$11)</f>
        <v>0</v>
      </c>
      <c r="DE50" s="170"/>
      <c r="DF50" s="171">
        <f>(DE50*$E50*$F50*$G50*$J50*$DF$11)</f>
        <v>0</v>
      </c>
      <c r="DG50" s="170"/>
      <c r="DH50" s="171">
        <f>(DG50*$E50*$F50*$G50*$K50*$DH$11)</f>
        <v>0</v>
      </c>
      <c r="DI50" s="170"/>
      <c r="DJ50" s="171">
        <f t="shared" si="119"/>
        <v>0</v>
      </c>
      <c r="DK50" s="180">
        <f t="shared" si="120"/>
        <v>13</v>
      </c>
      <c r="DL50" s="179">
        <f t="shared" si="120"/>
        <v>2632469.8400000003</v>
      </c>
      <c r="DN50" s="181">
        <f t="shared" si="121"/>
        <v>73.84</v>
      </c>
      <c r="DO50" s="52">
        <f t="shared" si="122"/>
        <v>73.84</v>
      </c>
      <c r="DQ50" s="52">
        <f t="shared" si="123"/>
        <v>13</v>
      </c>
    </row>
    <row r="51" spans="1:121" s="127" customFormat="1" ht="15.75" hidden="1" customHeight="1" x14ac:dyDescent="0.25">
      <c r="A51" s="85">
        <v>6</v>
      </c>
      <c r="B51" s="138"/>
      <c r="C51" s="139"/>
      <c r="D51" s="88" t="s">
        <v>213</v>
      </c>
      <c r="E51" s="89">
        <v>23150</v>
      </c>
      <c r="F51" s="93">
        <v>0.8</v>
      </c>
      <c r="G51" s="124">
        <v>1</v>
      </c>
      <c r="H51" s="105"/>
      <c r="I51" s="125">
        <v>1.4</v>
      </c>
      <c r="J51" s="125">
        <v>1.68</v>
      </c>
      <c r="K51" s="125">
        <v>2.23</v>
      </c>
      <c r="L51" s="126">
        <v>2.57</v>
      </c>
      <c r="M51" s="95">
        <f>SUM(M52:M54)</f>
        <v>40</v>
      </c>
      <c r="N51" s="95">
        <f t="shared" ref="N51:BY51" si="124">SUM(N52:N54)</f>
        <v>996374.14799999993</v>
      </c>
      <c r="O51" s="95">
        <f t="shared" si="124"/>
        <v>8</v>
      </c>
      <c r="P51" s="95">
        <f t="shared" si="124"/>
        <v>211053.91999999998</v>
      </c>
      <c r="Q51" s="95">
        <f t="shared" si="124"/>
        <v>47</v>
      </c>
      <c r="R51" s="95">
        <f t="shared" si="124"/>
        <v>1177358.07</v>
      </c>
      <c r="S51" s="95">
        <f t="shared" si="124"/>
        <v>0</v>
      </c>
      <c r="T51" s="95">
        <f t="shared" si="124"/>
        <v>0</v>
      </c>
      <c r="U51" s="95">
        <f t="shared" si="124"/>
        <v>0</v>
      </c>
      <c r="V51" s="95">
        <f t="shared" si="124"/>
        <v>0</v>
      </c>
      <c r="W51" s="95">
        <f t="shared" si="124"/>
        <v>0</v>
      </c>
      <c r="X51" s="95">
        <f t="shared" si="124"/>
        <v>0</v>
      </c>
      <c r="Y51" s="95">
        <f t="shared" si="124"/>
        <v>1415</v>
      </c>
      <c r="Z51" s="95">
        <f t="shared" si="124"/>
        <v>56432324.409999996</v>
      </c>
      <c r="AA51" s="95">
        <f t="shared" si="124"/>
        <v>0</v>
      </c>
      <c r="AB51" s="95">
        <f t="shared" si="124"/>
        <v>0</v>
      </c>
      <c r="AC51" s="95">
        <f t="shared" si="124"/>
        <v>61</v>
      </c>
      <c r="AD51" s="95">
        <f t="shared" si="124"/>
        <v>1447430.6</v>
      </c>
      <c r="AE51" s="95">
        <f t="shared" si="124"/>
        <v>0</v>
      </c>
      <c r="AF51" s="95">
        <f t="shared" si="124"/>
        <v>0</v>
      </c>
      <c r="AG51" s="95">
        <f t="shared" si="124"/>
        <v>5</v>
      </c>
      <c r="AH51" s="95">
        <f t="shared" si="124"/>
        <v>131908.69999999998</v>
      </c>
      <c r="AI51" s="95">
        <f t="shared" si="124"/>
        <v>84</v>
      </c>
      <c r="AJ51" s="95">
        <f t="shared" si="124"/>
        <v>1844407.7259999998</v>
      </c>
      <c r="AK51" s="95">
        <f t="shared" si="124"/>
        <v>209</v>
      </c>
      <c r="AL51" s="95">
        <f t="shared" si="124"/>
        <v>4641961.142</v>
      </c>
      <c r="AM51" s="95">
        <f t="shared" si="124"/>
        <v>5</v>
      </c>
      <c r="AN51" s="95">
        <f t="shared" si="124"/>
        <v>158290.44</v>
      </c>
      <c r="AO51" s="95">
        <f t="shared" si="124"/>
        <v>0</v>
      </c>
      <c r="AP51" s="95">
        <f t="shared" si="124"/>
        <v>0</v>
      </c>
      <c r="AQ51" s="95">
        <f t="shared" si="124"/>
        <v>0</v>
      </c>
      <c r="AR51" s="95">
        <f t="shared" si="124"/>
        <v>0</v>
      </c>
      <c r="AS51" s="95">
        <f t="shared" si="124"/>
        <v>2</v>
      </c>
      <c r="AT51" s="95">
        <f t="shared" si="124"/>
        <v>47966.799999999996</v>
      </c>
      <c r="AU51" s="95">
        <f t="shared" si="124"/>
        <v>0</v>
      </c>
      <c r="AV51" s="95">
        <f t="shared" si="124"/>
        <v>0</v>
      </c>
      <c r="AW51" s="95">
        <f>SUM(AW52:AW54)</f>
        <v>0</v>
      </c>
      <c r="AX51" s="95">
        <f>SUM(AX52:AX54)</f>
        <v>0</v>
      </c>
      <c r="AY51" s="95">
        <f>SUM(AY52:AY54)</f>
        <v>0</v>
      </c>
      <c r="AZ51" s="95">
        <f t="shared" si="124"/>
        <v>0</v>
      </c>
      <c r="BA51" s="95">
        <f t="shared" si="124"/>
        <v>0</v>
      </c>
      <c r="BB51" s="95">
        <f t="shared" si="124"/>
        <v>0</v>
      </c>
      <c r="BC51" s="95">
        <f t="shared" si="124"/>
        <v>0</v>
      </c>
      <c r="BD51" s="95">
        <f t="shared" si="124"/>
        <v>0</v>
      </c>
      <c r="BE51" s="95">
        <f t="shared" si="124"/>
        <v>19</v>
      </c>
      <c r="BF51" s="95">
        <f t="shared" si="124"/>
        <v>373933.61599999998</v>
      </c>
      <c r="BG51" s="95">
        <f t="shared" si="124"/>
        <v>6</v>
      </c>
      <c r="BH51" s="95">
        <f t="shared" si="124"/>
        <v>172680.47999999998</v>
      </c>
      <c r="BI51" s="95">
        <f t="shared" si="124"/>
        <v>142</v>
      </c>
      <c r="BJ51" s="95">
        <f t="shared" si="124"/>
        <v>3427653.0791999996</v>
      </c>
      <c r="BK51" s="95">
        <f t="shared" si="124"/>
        <v>0</v>
      </c>
      <c r="BL51" s="95">
        <f t="shared" si="124"/>
        <v>0</v>
      </c>
      <c r="BM51" s="95">
        <f t="shared" si="124"/>
        <v>27</v>
      </c>
      <c r="BN51" s="95">
        <f t="shared" si="124"/>
        <v>741592.65599999996</v>
      </c>
      <c r="BO51" s="95">
        <f t="shared" si="124"/>
        <v>31</v>
      </c>
      <c r="BP51" s="95">
        <f t="shared" si="124"/>
        <v>878780.29680000001</v>
      </c>
      <c r="BQ51" s="95">
        <f t="shared" si="124"/>
        <v>27</v>
      </c>
      <c r="BR51" s="95">
        <f t="shared" si="124"/>
        <v>834777.88799999992</v>
      </c>
      <c r="BS51" s="95">
        <f t="shared" si="124"/>
        <v>49</v>
      </c>
      <c r="BT51" s="97">
        <f t="shared" si="124"/>
        <v>1021537.272</v>
      </c>
      <c r="BU51" s="98">
        <f t="shared" si="124"/>
        <v>226</v>
      </c>
      <c r="BV51" s="95">
        <f t="shared" si="124"/>
        <v>6016475.7239999995</v>
      </c>
      <c r="BW51" s="95">
        <f t="shared" si="124"/>
        <v>187</v>
      </c>
      <c r="BX51" s="95">
        <f t="shared" si="124"/>
        <v>3034217.7179999999</v>
      </c>
      <c r="BY51" s="95">
        <f t="shared" si="124"/>
        <v>0</v>
      </c>
      <c r="BZ51" s="95">
        <f t="shared" ref="BZ51:DQ51" si="125">SUM(BZ52:BZ54)</f>
        <v>0</v>
      </c>
      <c r="CA51" s="95">
        <f>SUM(CA52:CA54)</f>
        <v>96</v>
      </c>
      <c r="CB51" s="95">
        <f>SUM(CB52:CB54)</f>
        <v>3150096.432</v>
      </c>
      <c r="CC51" s="99">
        <f t="shared" si="125"/>
        <v>0</v>
      </c>
      <c r="CD51" s="95">
        <f t="shared" si="125"/>
        <v>0</v>
      </c>
      <c r="CE51" s="95">
        <f t="shared" si="125"/>
        <v>0</v>
      </c>
      <c r="CF51" s="95">
        <f t="shared" si="125"/>
        <v>0</v>
      </c>
      <c r="CG51" s="95">
        <f t="shared" si="125"/>
        <v>0</v>
      </c>
      <c r="CH51" s="95">
        <f t="shared" si="125"/>
        <v>0</v>
      </c>
      <c r="CI51" s="95">
        <f t="shared" si="125"/>
        <v>50</v>
      </c>
      <c r="CJ51" s="95">
        <f t="shared" si="125"/>
        <v>747244.96</v>
      </c>
      <c r="CK51" s="95">
        <f t="shared" si="125"/>
        <v>25</v>
      </c>
      <c r="CL51" s="95">
        <f t="shared" si="125"/>
        <v>651052.07999999996</v>
      </c>
      <c r="CM51" s="95">
        <f t="shared" si="125"/>
        <v>30</v>
      </c>
      <c r="CN51" s="95">
        <f t="shared" si="125"/>
        <v>845123.15999999992</v>
      </c>
      <c r="CO51" s="95">
        <f t="shared" si="125"/>
        <v>15</v>
      </c>
      <c r="CP51" s="95">
        <f t="shared" si="125"/>
        <v>555167.74320000003</v>
      </c>
      <c r="CQ51" s="95">
        <f t="shared" si="125"/>
        <v>27</v>
      </c>
      <c r="CR51" s="95">
        <f t="shared" si="125"/>
        <v>557477.92800000007</v>
      </c>
      <c r="CS51" s="95">
        <f t="shared" si="125"/>
        <v>13</v>
      </c>
      <c r="CT51" s="95">
        <f t="shared" si="125"/>
        <v>448969.24799999996</v>
      </c>
      <c r="CU51" s="95">
        <f t="shared" si="125"/>
        <v>0</v>
      </c>
      <c r="CV51" s="95">
        <f t="shared" si="125"/>
        <v>0</v>
      </c>
      <c r="CW51" s="95">
        <f t="shared" si="125"/>
        <v>10</v>
      </c>
      <c r="CX51" s="95">
        <f t="shared" si="125"/>
        <v>259020.72</v>
      </c>
      <c r="CY51" s="95">
        <f t="shared" si="125"/>
        <v>2</v>
      </c>
      <c r="CZ51" s="95">
        <f t="shared" si="125"/>
        <v>51804.144</v>
      </c>
      <c r="DA51" s="95">
        <f t="shared" si="125"/>
        <v>8</v>
      </c>
      <c r="DB51" s="95">
        <f t="shared" si="125"/>
        <v>171124.8</v>
      </c>
      <c r="DC51" s="95">
        <f t="shared" si="125"/>
        <v>7</v>
      </c>
      <c r="DD51" s="95">
        <f t="shared" si="125"/>
        <v>256142.71199999997</v>
      </c>
      <c r="DE51" s="95">
        <f t="shared" si="125"/>
        <v>10</v>
      </c>
      <c r="DF51" s="95">
        <f t="shared" si="125"/>
        <v>345360.95999999996</v>
      </c>
      <c r="DG51" s="95">
        <f t="shared" si="125"/>
        <v>6</v>
      </c>
      <c r="DH51" s="95">
        <f t="shared" si="125"/>
        <v>275055.33600000001</v>
      </c>
      <c r="DI51" s="95">
        <f t="shared" si="125"/>
        <v>32</v>
      </c>
      <c r="DJ51" s="95">
        <f t="shared" si="125"/>
        <v>1897593.50367</v>
      </c>
      <c r="DK51" s="95">
        <f t="shared" si="125"/>
        <v>2921</v>
      </c>
      <c r="DL51" s="95">
        <f t="shared" si="125"/>
        <v>93801958.41287002</v>
      </c>
      <c r="DM51" s="95">
        <f t="shared" si="125"/>
        <v>0</v>
      </c>
      <c r="DN51" s="95">
        <f t="shared" si="125"/>
        <v>2806.3599999999997</v>
      </c>
      <c r="DO51" s="95">
        <f t="shared" si="125"/>
        <v>2806.3599999999997</v>
      </c>
      <c r="DQ51" s="95">
        <f t="shared" si="125"/>
        <v>2789.15</v>
      </c>
    </row>
    <row r="52" spans="1:121" s="201" customFormat="1" ht="18.75" hidden="1" x14ac:dyDescent="0.25">
      <c r="A52" s="184"/>
      <c r="B52" s="185">
        <v>34</v>
      </c>
      <c r="C52" s="101" t="s">
        <v>214</v>
      </c>
      <c r="D52" s="186" t="s">
        <v>215</v>
      </c>
      <c r="E52" s="89">
        <v>23150</v>
      </c>
      <c r="F52" s="187">
        <v>1.72</v>
      </c>
      <c r="G52" s="188">
        <v>0.85</v>
      </c>
      <c r="H52" s="189"/>
      <c r="I52" s="190">
        <v>1.4</v>
      </c>
      <c r="J52" s="190">
        <v>1.68</v>
      </c>
      <c r="K52" s="190">
        <v>2.23</v>
      </c>
      <c r="L52" s="191">
        <v>2.57</v>
      </c>
      <c r="M52" s="192">
        <v>4</v>
      </c>
      <c r="N52" s="193">
        <f>(M52*$E52*$F52*$G52*$I52*$N$11)</f>
        <v>208487.04799999998</v>
      </c>
      <c r="O52" s="192"/>
      <c r="P52" s="192">
        <f>(O52*$E52*$F52*$G52*$I52*$P$11)</f>
        <v>0</v>
      </c>
      <c r="Q52" s="192">
        <v>5</v>
      </c>
      <c r="R52" s="193">
        <f>(Q52*$E52*$F52*$G52*$I52*$R$11)</f>
        <v>260608.81</v>
      </c>
      <c r="S52" s="192"/>
      <c r="T52" s="109">
        <f t="shared" si="67"/>
        <v>0</v>
      </c>
      <c r="U52" s="192">
        <v>0</v>
      </c>
      <c r="V52" s="193">
        <f>(U52*$E52*$F52*$G52*$I52*$V$11)</f>
        <v>0</v>
      </c>
      <c r="W52" s="192">
        <v>0</v>
      </c>
      <c r="X52" s="193">
        <f>(W52*$E52*$F52*$G52*$I52*$X$11)</f>
        <v>0</v>
      </c>
      <c r="Y52" s="192">
        <v>805</v>
      </c>
      <c r="Z52" s="193">
        <f>(Y52*$E52*$F52*$G52*$I52*$Z$11)</f>
        <v>41958018.409999996</v>
      </c>
      <c r="AA52" s="192">
        <v>0</v>
      </c>
      <c r="AB52" s="193">
        <f>(AA52*$E52*$F52*$G52*$I52*$AB$11)</f>
        <v>0</v>
      </c>
      <c r="AC52" s="192"/>
      <c r="AD52" s="193">
        <f>(AC52*$E52*$F52*$G52*$I52*$AD$11)</f>
        <v>0</v>
      </c>
      <c r="AE52" s="192">
        <v>0</v>
      </c>
      <c r="AF52" s="193">
        <f>(AE52*$E52*$F52*$G52*$I52*$AF$11)</f>
        <v>0</v>
      </c>
      <c r="AG52" s="194"/>
      <c r="AH52" s="193">
        <f>(AG52*$E52*$F52*$G52*$I52*$AH$11)</f>
        <v>0</v>
      </c>
      <c r="AI52" s="192">
        <v>13</v>
      </c>
      <c r="AJ52" s="193">
        <f>(AI52*$E52*$F52*$G52*$I52*$AJ$11)</f>
        <v>677582.90599999996</v>
      </c>
      <c r="AK52" s="192">
        <v>1</v>
      </c>
      <c r="AL52" s="192">
        <f>(AK52*$E52*$F52*$G52*$I52*$AL$11)</f>
        <v>52121.761999999995</v>
      </c>
      <c r="AM52" s="192"/>
      <c r="AN52" s="193">
        <f>(AM52*$E52*$F52*$G52*$J52*$AN$11)</f>
        <v>0</v>
      </c>
      <c r="AO52" s="195">
        <v>0</v>
      </c>
      <c r="AP52" s="193">
        <f>(AO52*$E52*$F52*$G52*$J52*$AP$11)</f>
        <v>0</v>
      </c>
      <c r="AQ52" s="192"/>
      <c r="AR52" s="196">
        <f>(AQ52*$E52*$F52*$G52*$J52*$AR$11)</f>
        <v>0</v>
      </c>
      <c r="AS52" s="192">
        <v>0</v>
      </c>
      <c r="AT52" s="193">
        <f>(AS52*$E52*$F52*$G52*$I52*$AT$11)</f>
        <v>0</v>
      </c>
      <c r="AU52" s="192">
        <v>0</v>
      </c>
      <c r="AV52" s="192">
        <f>(AU52*$E52*$F52*$G52*$I52*$AV$11)</f>
        <v>0</v>
      </c>
      <c r="AW52" s="192"/>
      <c r="AX52" s="193">
        <f>(AW52*$E52*$F52*$G52*$I52*$AX$11)</f>
        <v>0</v>
      </c>
      <c r="AY52" s="192">
        <v>0</v>
      </c>
      <c r="AZ52" s="193">
        <f>(AY52*$E52*$F52*$G52*$I52*$AZ$11)</f>
        <v>0</v>
      </c>
      <c r="BA52" s="192">
        <v>0</v>
      </c>
      <c r="BB52" s="193">
        <f>(BA52*$E52*$F52*$G52*$I52*$BB$11)</f>
        <v>0</v>
      </c>
      <c r="BC52" s="192">
        <v>0</v>
      </c>
      <c r="BD52" s="193">
        <f>(BC52*$E52*$F52*$G52*$I52*$BD$11)</f>
        <v>0</v>
      </c>
      <c r="BE52" s="192"/>
      <c r="BF52" s="193">
        <f>(BE52*$E52*$F52*$G52*$I52*$BF$11)</f>
        <v>0</v>
      </c>
      <c r="BG52" s="192"/>
      <c r="BH52" s="193">
        <f>(BG52*$E52*$F52*$G52*$J52*$BH$11)</f>
        <v>0</v>
      </c>
      <c r="BI52" s="192">
        <v>2</v>
      </c>
      <c r="BJ52" s="193">
        <f>(BI52*$E52*$F52*$G52*$J52*$BJ$11)</f>
        <v>130778.23919999997</v>
      </c>
      <c r="BK52" s="192">
        <v>0</v>
      </c>
      <c r="BL52" s="193">
        <f>(BK52*$E52*$F52*$G52*$J52*$BL$11)</f>
        <v>0</v>
      </c>
      <c r="BM52" s="192">
        <v>4</v>
      </c>
      <c r="BN52" s="193">
        <f>(BM52*$E52*$F52*$G52*$J52*$BN$11)</f>
        <v>227440.41599999997</v>
      </c>
      <c r="BO52" s="192">
        <v>3</v>
      </c>
      <c r="BP52" s="193">
        <f>(BO52*$E52*$F52*$G52*$J52*$BP$11)</f>
        <v>153522.28079999998</v>
      </c>
      <c r="BQ52" s="192"/>
      <c r="BR52" s="193">
        <f>(BQ52*$E52*$F52*$G52*$J52*$BR$11)</f>
        <v>0</v>
      </c>
      <c r="BS52" s="192"/>
      <c r="BT52" s="196">
        <f>(BS52*$E52*$F52*$G52*$J52*$BT$11)</f>
        <v>0</v>
      </c>
      <c r="BU52" s="197"/>
      <c r="BV52" s="193">
        <f>(BU52*$E52*$F52*$G52*$I52*$BV$11)</f>
        <v>0</v>
      </c>
      <c r="BW52" s="192"/>
      <c r="BX52" s="193">
        <f>(BW52*$E52*$F52*$G52*$I52*$BX$11)</f>
        <v>0</v>
      </c>
      <c r="BY52" s="192">
        <v>0</v>
      </c>
      <c r="BZ52" s="193">
        <f>(BY52*$E52*$F52*$G52*$I52*$BZ$11)</f>
        <v>0</v>
      </c>
      <c r="CA52" s="192">
        <v>18</v>
      </c>
      <c r="CB52" s="193">
        <f>(CA52*$E52*$F52*$G52*$J52*$CB$11)</f>
        <v>1023481.872</v>
      </c>
      <c r="CC52" s="198"/>
      <c r="CD52" s="192">
        <f>(CC52*$E52*$F52*$G52*$I52*$CD$11)</f>
        <v>0</v>
      </c>
      <c r="CE52" s="192"/>
      <c r="CF52" s="193">
        <f>(CE52*$E52*$F52*$G52*$I52*$CF$11)</f>
        <v>0</v>
      </c>
      <c r="CG52" s="192"/>
      <c r="CH52" s="193">
        <f>(CG52*$E52*$F52*$G52*$I52*$CH$11)</f>
        <v>0</v>
      </c>
      <c r="CI52" s="192"/>
      <c r="CJ52" s="193">
        <f>(CI52*$E52*$F52*$G52*$I52*$CJ$11)</f>
        <v>0</v>
      </c>
      <c r="CK52" s="192"/>
      <c r="CL52" s="193">
        <f>(CK52*$E52*$F52*$G52*$I52*$CL$11)</f>
        <v>0</v>
      </c>
      <c r="CM52" s="192">
        <v>8</v>
      </c>
      <c r="CN52" s="193">
        <f>(CM52*$E52*$F52*$G52*$I52*$CN$11)</f>
        <v>379067.35999999993</v>
      </c>
      <c r="CO52" s="192">
        <v>6</v>
      </c>
      <c r="CP52" s="193">
        <f>(CO52*$E52*$F52*$G52*$I52*$CP$11)</f>
        <v>315573.5772</v>
      </c>
      <c r="CQ52" s="192">
        <v>0</v>
      </c>
      <c r="CR52" s="193">
        <f>(CQ52*$E52*$F52*$G52*$J52*$CR$11)</f>
        <v>0</v>
      </c>
      <c r="CS52" s="192"/>
      <c r="CT52" s="193">
        <f>(CS52*$E52*$F52*$G52*$J52*$CT$11)</f>
        <v>0</v>
      </c>
      <c r="CU52" s="192"/>
      <c r="CV52" s="193">
        <f>(CU52*$E52*$F52*$G52*$J52*$CV$11)</f>
        <v>0</v>
      </c>
      <c r="CW52" s="195">
        <v>0</v>
      </c>
      <c r="CX52" s="193">
        <f>(CW52*$E52*$F52*$G52*$J52*$CX$11)</f>
        <v>0</v>
      </c>
      <c r="CY52" s="192">
        <v>0</v>
      </c>
      <c r="CZ52" s="196">
        <f>(CY52*$E52*$F52*$G52*$J52*$CZ$11)</f>
        <v>0</v>
      </c>
      <c r="DA52" s="192">
        <v>0</v>
      </c>
      <c r="DB52" s="193">
        <f>(DA52*$E52*$F52*$G52*$J52*$DB$11)</f>
        <v>0</v>
      </c>
      <c r="DC52" s="198">
        <v>3</v>
      </c>
      <c r="DD52" s="193">
        <f>(DC52*$E52*$F52*$G52*$J52*$DD$11)</f>
        <v>170580.31199999998</v>
      </c>
      <c r="DE52" s="192"/>
      <c r="DF52" s="193">
        <f>(DE52*$E52*$F52*$G52*$J52*$DF$11)</f>
        <v>0</v>
      </c>
      <c r="DG52" s="192"/>
      <c r="DH52" s="193">
        <f>(DG52*$E52*$F52*$G52*$K52*$DH$11)</f>
        <v>0</v>
      </c>
      <c r="DI52" s="192">
        <v>7</v>
      </c>
      <c r="DJ52" s="199">
        <f>(DI52*$E52*$F52*$G52*$L52*$DJ$11)</f>
        <v>675853.41116999998</v>
      </c>
      <c r="DK52" s="200">
        <f t="shared" ref="DK52:DL54" si="126">SUM(M52,O52,Q52,S52,U52,W52,Y52,AA52,AC52,AE52,AG52,AI52,AO52,AS52,AU52,BY52,AK52,AY52,BA52,BC52,CO52,BE52,BG52,AM52,BK52,AQ52,CQ52,BM52,CS52,BO52,BQ52,BS52,CA52,BU52,BW52,CC52,CE52,CG52,CI52,CK52,CM52,CU52,CW52,BI52,AW52,CY52,DA52,DC52,DE52,DG52,DI52)</f>
        <v>879</v>
      </c>
      <c r="DL52" s="199">
        <f t="shared" si="126"/>
        <v>46233116.40437001</v>
      </c>
      <c r="DN52" s="1">
        <f>DK52*F52</f>
        <v>1511.8799999999999</v>
      </c>
      <c r="DO52" s="52">
        <f>DK52*F52</f>
        <v>1511.8799999999999</v>
      </c>
      <c r="DQ52" s="52">
        <f>DK52*G52</f>
        <v>747.15</v>
      </c>
    </row>
    <row r="53" spans="1:121" ht="33.75" hidden="1" customHeight="1" x14ac:dyDescent="0.25">
      <c r="A53" s="128"/>
      <c r="B53" s="129">
        <v>35</v>
      </c>
      <c r="C53" s="101" t="s">
        <v>216</v>
      </c>
      <c r="D53" s="102" t="s">
        <v>217</v>
      </c>
      <c r="E53" s="89">
        <v>23150</v>
      </c>
      <c r="F53" s="130">
        <v>0.74</v>
      </c>
      <c r="G53" s="104">
        <v>1</v>
      </c>
      <c r="H53" s="105"/>
      <c r="I53" s="106">
        <v>1.4</v>
      </c>
      <c r="J53" s="106">
        <v>1.68</v>
      </c>
      <c r="K53" s="106">
        <v>2.23</v>
      </c>
      <c r="L53" s="107">
        <v>2.57</v>
      </c>
      <c r="M53" s="110">
        <v>25</v>
      </c>
      <c r="N53" s="109">
        <f>(M53*$E53*$F53*$G53*$I53*$N$11)</f>
        <v>659543.5</v>
      </c>
      <c r="O53" s="110">
        <v>8</v>
      </c>
      <c r="P53" s="110">
        <f>(O53*$E53*$F53*$G53*$I53*$P$11)</f>
        <v>211053.91999999998</v>
      </c>
      <c r="Q53" s="110">
        <v>29</v>
      </c>
      <c r="R53" s="109">
        <f>(Q53*$E53*$F53*$G53*$I53*$R$11)</f>
        <v>765070.46000000008</v>
      </c>
      <c r="S53" s="110"/>
      <c r="T53" s="109">
        <f t="shared" si="67"/>
        <v>0</v>
      </c>
      <c r="U53" s="110">
        <v>0</v>
      </c>
      <c r="V53" s="109">
        <f>(U53*$E53*$F53*$G53*$I53*$V$11)</f>
        <v>0</v>
      </c>
      <c r="W53" s="110">
        <v>0</v>
      </c>
      <c r="X53" s="109">
        <f>(W53*$E53*$F53*$G53*$I53*$X$11)</f>
        <v>0</v>
      </c>
      <c r="Y53" s="110">
        <v>500</v>
      </c>
      <c r="Z53" s="109">
        <f>(Y53*$E53*$F53*$G53*$I53*$Z$11)</f>
        <v>13190870.000000002</v>
      </c>
      <c r="AA53" s="110">
        <v>0</v>
      </c>
      <c r="AB53" s="109">
        <f>(AA53*$E53*$F53*$G53*$I53*$AB$11)</f>
        <v>0</v>
      </c>
      <c r="AC53" s="110">
        <v>50</v>
      </c>
      <c r="AD53" s="109">
        <f>(AC53*$E53*$F53*$G53*$I53*$AD$11)</f>
        <v>1319087</v>
      </c>
      <c r="AE53" s="110">
        <v>0</v>
      </c>
      <c r="AF53" s="109">
        <f>(AE53*$E53*$F53*$G53*$I53*$AF$11)</f>
        <v>0</v>
      </c>
      <c r="AG53" s="110">
        <v>5</v>
      </c>
      <c r="AH53" s="109">
        <f>(AG53*$E53*$F53*$G53*$I53*$AH$11)</f>
        <v>131908.69999999998</v>
      </c>
      <c r="AI53" s="110">
        <v>23</v>
      </c>
      <c r="AJ53" s="109">
        <f>(AI53*$E53*$F53*$G53*$I53*$AJ$11)</f>
        <v>606780.02</v>
      </c>
      <c r="AK53" s="110">
        <v>147</v>
      </c>
      <c r="AL53" s="110">
        <f>(AK53*$E53*$F53*$G53*$I53*$AL$11)</f>
        <v>3878115.7800000003</v>
      </c>
      <c r="AM53" s="110">
        <v>5</v>
      </c>
      <c r="AN53" s="109">
        <f>(AM53*$E53*$F53*$G53*$J53*$AN$11)</f>
        <v>158290.44</v>
      </c>
      <c r="AO53" s="132"/>
      <c r="AP53" s="109">
        <f>(AO53*$E53*$F53*$G53*$J53*$AP$11)</f>
        <v>0</v>
      </c>
      <c r="AQ53" s="110"/>
      <c r="AR53" s="116">
        <f>(AQ53*$E53*$F53*$G53*$J53*$AR$11)</f>
        <v>0</v>
      </c>
      <c r="AS53" s="110">
        <v>2</v>
      </c>
      <c r="AT53" s="109">
        <f>(AS53*$E53*$F53*$G53*$I53*$AT$11)</f>
        <v>47966.799999999996</v>
      </c>
      <c r="AU53" s="110"/>
      <c r="AV53" s="110">
        <f>(AU53*$E53*$F53*$G53*$I53*$AV$11)</f>
        <v>0</v>
      </c>
      <c r="AW53" s="110"/>
      <c r="AX53" s="109">
        <f>(AW53*$E53*$F53*$G53*$I53*$AX$11)</f>
        <v>0</v>
      </c>
      <c r="AY53" s="110">
        <v>0</v>
      </c>
      <c r="AZ53" s="109">
        <f>(AY53*$E53*$F53*$G53*$I53*$AZ$11)</f>
        <v>0</v>
      </c>
      <c r="BA53" s="110">
        <v>0</v>
      </c>
      <c r="BB53" s="109">
        <f>(BA53*$E53*$F53*$G53*$I53*$BB$11)</f>
        <v>0</v>
      </c>
      <c r="BC53" s="110">
        <v>0</v>
      </c>
      <c r="BD53" s="109">
        <f>(BC53*$E53*$F53*$G53*$I53*$BD$11)</f>
        <v>0</v>
      </c>
      <c r="BE53" s="110">
        <v>8</v>
      </c>
      <c r="BF53" s="109">
        <f>(BE53*$E53*$F53*$G53*$I53*$BF$11)</f>
        <v>245590.01599999997</v>
      </c>
      <c r="BG53" s="202">
        <v>6</v>
      </c>
      <c r="BH53" s="109">
        <f>(BG53*$E53*$F53*$G53*$J53*$BH$11)</f>
        <v>172680.47999999998</v>
      </c>
      <c r="BI53" s="110">
        <v>70</v>
      </c>
      <c r="BJ53" s="109">
        <f>(BI53*$E53*$F53*$G53*$J53*$BJ$11)</f>
        <v>2316796.4399999995</v>
      </c>
      <c r="BK53" s="110">
        <v>0</v>
      </c>
      <c r="BL53" s="109">
        <f>(BK53*$E53*$F53*$G53*$J53*$BL$11)</f>
        <v>0</v>
      </c>
      <c r="BM53" s="110">
        <v>13</v>
      </c>
      <c r="BN53" s="109">
        <f>(BM53*$E53*$F53*$G53*$J53*$BN$11)</f>
        <v>374141.04</v>
      </c>
      <c r="BO53" s="110">
        <v>28</v>
      </c>
      <c r="BP53" s="109">
        <f>(BO53*$E53*$F53*$G53*$J53*$BP$11)</f>
        <v>725258.01600000006</v>
      </c>
      <c r="BQ53" s="110">
        <v>20</v>
      </c>
      <c r="BR53" s="109">
        <f>(BQ53*$E53*$F53*$G53*$J53*$BR$11)</f>
        <v>736770.04799999995</v>
      </c>
      <c r="BS53" s="110">
        <v>19</v>
      </c>
      <c r="BT53" s="116">
        <f>(BS53*$E53*$F53*$G53*$J53*$BT$11)</f>
        <v>601503.67200000002</v>
      </c>
      <c r="BU53" s="133">
        <v>226</v>
      </c>
      <c r="BV53" s="109">
        <f>(BU53*$E53*$F53*$G53*$I53*$BV$11)</f>
        <v>6016475.7239999995</v>
      </c>
      <c r="BW53" s="110">
        <v>57</v>
      </c>
      <c r="BX53" s="109">
        <f>(BW53*$E53*$F53*$G53*$I53*$BX$11)</f>
        <v>1517429.7179999999</v>
      </c>
      <c r="BY53" s="110">
        <v>0</v>
      </c>
      <c r="BZ53" s="109">
        <f>(BY53*$E53*$F53*$G53*$I53*$BZ$11)</f>
        <v>0</v>
      </c>
      <c r="CA53" s="119">
        <v>70</v>
      </c>
      <c r="CB53" s="109">
        <f>(CA53*$E53*$F53*$G53*$J53*$CB$11)</f>
        <v>2014605.5999999999</v>
      </c>
      <c r="CC53" s="134"/>
      <c r="CD53" s="110">
        <f>(CC53*$E53*$F53*$G53*$I53*$CD$11)</f>
        <v>0</v>
      </c>
      <c r="CE53" s="110"/>
      <c r="CF53" s="109">
        <f>(CE53*$E53*$F53*$G53*$I53*$CF$11)</f>
        <v>0</v>
      </c>
      <c r="CG53" s="110"/>
      <c r="CH53" s="109">
        <f>(CG53*$E53*$F53*$G53*$I53*$CH$11)</f>
        <v>0</v>
      </c>
      <c r="CI53" s="110">
        <v>32</v>
      </c>
      <c r="CJ53" s="109">
        <f>(CI53*$E53*$F53*$G53*$I53*$CJ$11)</f>
        <v>537228.15999999992</v>
      </c>
      <c r="CK53" s="110">
        <v>21</v>
      </c>
      <c r="CL53" s="109">
        <f>(CK53*$E53*$F53*$G53*$I53*$CL$11)</f>
        <v>604381.67999999993</v>
      </c>
      <c r="CM53" s="110">
        <v>17</v>
      </c>
      <c r="CN53" s="109">
        <f>(CM53*$E53*$F53*$G53*$I53*$CN$11)</f>
        <v>407717.8</v>
      </c>
      <c r="CO53" s="110">
        <v>9</v>
      </c>
      <c r="CP53" s="109">
        <f>(CO53*$E53*$F53*$G53*$I53*$CP$11)</f>
        <v>239594.166</v>
      </c>
      <c r="CQ53" s="110">
        <v>10</v>
      </c>
      <c r="CR53" s="109">
        <f>(CQ53*$E53*$F53*$G53*$J53*$CR$11)</f>
        <v>319458.88800000004</v>
      </c>
      <c r="CS53" s="110">
        <v>13</v>
      </c>
      <c r="CT53" s="109">
        <f>(CS53*$E53*$F53*$G53*$J53*$CT$11)</f>
        <v>448969.24799999996</v>
      </c>
      <c r="CU53" s="110"/>
      <c r="CV53" s="109">
        <f>(CU53*$E53*$F53*$G53*$J53*$CV$11)</f>
        <v>0</v>
      </c>
      <c r="CW53" s="132">
        <v>10</v>
      </c>
      <c r="CX53" s="109">
        <f>(CW53*$E53*$F53*$G53*$J53*$CX$11)</f>
        <v>259020.72</v>
      </c>
      <c r="CY53" s="110">
        <v>2</v>
      </c>
      <c r="CZ53" s="116">
        <f>(CY53*$E53*$F53*$G53*$J53*$CZ$11)</f>
        <v>51804.144</v>
      </c>
      <c r="DA53" s="110">
        <v>4</v>
      </c>
      <c r="DB53" s="109">
        <f>(DA53*$E53*$F53*$G53*$J53*$DB$11)</f>
        <v>115120.31999999999</v>
      </c>
      <c r="DC53" s="134">
        <v>2</v>
      </c>
      <c r="DD53" s="109">
        <f>(DC53*$E53*$F53*$G53*$J53*$DD$11)</f>
        <v>57560.159999999996</v>
      </c>
      <c r="DE53" s="110">
        <v>10</v>
      </c>
      <c r="DF53" s="109">
        <f>(DE53*$E53*$F53*$G53*$J53*$DF$11)</f>
        <v>345360.95999999996</v>
      </c>
      <c r="DG53" s="110">
        <v>6</v>
      </c>
      <c r="DH53" s="109">
        <f>(DG53*$E53*$F53*$G53*$K53*$DH$11)</f>
        <v>275055.33600000001</v>
      </c>
      <c r="DI53" s="110">
        <v>25</v>
      </c>
      <c r="DJ53" s="122">
        <f>(DI53*$E53*$F53*$G53*$L53*$DJ$11)</f>
        <v>1221740.0925</v>
      </c>
      <c r="DK53" s="123">
        <f t="shared" si="126"/>
        <v>1472</v>
      </c>
      <c r="DL53" s="122">
        <f t="shared" si="126"/>
        <v>40572949.048499994</v>
      </c>
      <c r="DM53" s="1"/>
      <c r="DN53" s="1">
        <f>DK53*F53</f>
        <v>1089.28</v>
      </c>
      <c r="DO53" s="52">
        <f>DK53*F53</f>
        <v>1089.28</v>
      </c>
      <c r="DQ53" s="52">
        <f>DK53*G53</f>
        <v>1472</v>
      </c>
    </row>
    <row r="54" spans="1:121" s="159" customFormat="1" ht="27" hidden="1" customHeight="1" x14ac:dyDescent="0.25">
      <c r="A54" s="142"/>
      <c r="B54" s="143">
        <v>36</v>
      </c>
      <c r="C54" s="101" t="s">
        <v>218</v>
      </c>
      <c r="D54" s="144" t="s">
        <v>219</v>
      </c>
      <c r="E54" s="89">
        <v>23150</v>
      </c>
      <c r="F54" s="203">
        <v>0.36</v>
      </c>
      <c r="G54" s="146">
        <v>1</v>
      </c>
      <c r="H54" s="147"/>
      <c r="I54" s="145">
        <v>1.4</v>
      </c>
      <c r="J54" s="145">
        <v>1.68</v>
      </c>
      <c r="K54" s="145">
        <v>2.23</v>
      </c>
      <c r="L54" s="148">
        <v>2.57</v>
      </c>
      <c r="M54" s="149">
        <v>11</v>
      </c>
      <c r="N54" s="150">
        <f>(M54*$E54*$F54*$G54*$I54)</f>
        <v>128343.59999999999</v>
      </c>
      <c r="O54" s="149"/>
      <c r="P54" s="149">
        <f>(O54*$E54*$F54*$G54*$I54)</f>
        <v>0</v>
      </c>
      <c r="Q54" s="149">
        <v>13</v>
      </c>
      <c r="R54" s="150">
        <f>(Q54*$E54*$F54*$G54*$I54)</f>
        <v>151678.79999999999</v>
      </c>
      <c r="S54" s="149"/>
      <c r="T54" s="150">
        <f>(S54*$E54*$F54*$G54*$I54)</f>
        <v>0</v>
      </c>
      <c r="U54" s="149">
        <v>0</v>
      </c>
      <c r="V54" s="150">
        <f>(U54*$E54*$F54*$G54*$I54)</f>
        <v>0</v>
      </c>
      <c r="W54" s="149">
        <v>0</v>
      </c>
      <c r="X54" s="150">
        <f>(W54*$E54*$F54*$G54*$I54)</f>
        <v>0</v>
      </c>
      <c r="Y54" s="149">
        <v>110</v>
      </c>
      <c r="Z54" s="150">
        <f>(Y54*$E54*$F54*$G54*$I54)</f>
        <v>1283436</v>
      </c>
      <c r="AA54" s="149">
        <v>0</v>
      </c>
      <c r="AB54" s="150">
        <f>(AA54*$E54*$F54*$G54*$I54)</f>
        <v>0</v>
      </c>
      <c r="AC54" s="149">
        <v>11</v>
      </c>
      <c r="AD54" s="150">
        <f>(AC54*$E54*$F54*$G54*$I54)</f>
        <v>128343.59999999999</v>
      </c>
      <c r="AE54" s="149">
        <v>0</v>
      </c>
      <c r="AF54" s="150">
        <f>(AE54*$E54*$F54*$G54*$I54)</f>
        <v>0</v>
      </c>
      <c r="AG54" s="151"/>
      <c r="AH54" s="150">
        <f>(AG54*$E54*$F54*$G54*$I54)</f>
        <v>0</v>
      </c>
      <c r="AI54" s="149">
        <v>48</v>
      </c>
      <c r="AJ54" s="150">
        <f>(AI54*$E54*$F54*$G54*$I54)</f>
        <v>560044.79999999993</v>
      </c>
      <c r="AK54" s="149">
        <v>61</v>
      </c>
      <c r="AL54" s="149">
        <f>(AK54*$E54*$F54*$G54*$I54)</f>
        <v>711723.6</v>
      </c>
      <c r="AM54" s="149"/>
      <c r="AN54" s="150">
        <f>(AM54*$E54*$F54*$G54*$J54)</f>
        <v>0</v>
      </c>
      <c r="AO54" s="152">
        <v>0</v>
      </c>
      <c r="AP54" s="150">
        <f>(AO54*$E54*$F54*$G54*$J54)</f>
        <v>0</v>
      </c>
      <c r="AQ54" s="149"/>
      <c r="AR54" s="153">
        <f>(AQ54*$E54*$F54*$G54*$J54)</f>
        <v>0</v>
      </c>
      <c r="AS54" s="149"/>
      <c r="AT54" s="150">
        <f>(AS54*$E54*$F54*$G54*$I54)</f>
        <v>0</v>
      </c>
      <c r="AU54" s="149"/>
      <c r="AV54" s="149">
        <f>(AU54*$E54*$F54*$G54*$I54)</f>
        <v>0</v>
      </c>
      <c r="AW54" s="149"/>
      <c r="AX54" s="150">
        <f>(AW54*$E54*$F54*$G54*$I54)</f>
        <v>0</v>
      </c>
      <c r="AY54" s="149">
        <v>0</v>
      </c>
      <c r="AZ54" s="150">
        <f>(AY54*$E54*$F54*$G54*$I54)</f>
        <v>0</v>
      </c>
      <c r="BA54" s="149">
        <v>0</v>
      </c>
      <c r="BB54" s="150">
        <f>(BA54*$E54*$F54*$G54*$I54)</f>
        <v>0</v>
      </c>
      <c r="BC54" s="149">
        <v>0</v>
      </c>
      <c r="BD54" s="150">
        <f>(BC54*$E54*$F54*$G54*$I54)</f>
        <v>0</v>
      </c>
      <c r="BE54" s="149">
        <v>11</v>
      </c>
      <c r="BF54" s="150">
        <f>(BE54*$E54*$F54*$G54*$I54)</f>
        <v>128343.59999999999</v>
      </c>
      <c r="BG54" s="149"/>
      <c r="BH54" s="150">
        <f>(BG54*$E54*$F54*$G54*$J54)</f>
        <v>0</v>
      </c>
      <c r="BI54" s="149">
        <v>70</v>
      </c>
      <c r="BJ54" s="150">
        <f>(BI54*$E54*$F54*$G54*$J54)</f>
        <v>980078.39999999991</v>
      </c>
      <c r="BK54" s="149">
        <v>0</v>
      </c>
      <c r="BL54" s="150">
        <f>(BK54*$E54*$F54*$G54*$J54)</f>
        <v>0</v>
      </c>
      <c r="BM54" s="149">
        <v>10</v>
      </c>
      <c r="BN54" s="150">
        <f>(BM54*$E54*$F54*$G54*$J54)</f>
        <v>140011.19999999998</v>
      </c>
      <c r="BO54" s="149"/>
      <c r="BP54" s="150">
        <f>(BO54*$E54*$F54*$G54*$J54)</f>
        <v>0</v>
      </c>
      <c r="BQ54" s="149">
        <v>7</v>
      </c>
      <c r="BR54" s="150">
        <f>(BQ54*$E54*$F54*$G54*$J54)</f>
        <v>98007.84</v>
      </c>
      <c r="BS54" s="149">
        <v>30</v>
      </c>
      <c r="BT54" s="153">
        <f>(BS54*$E54*$F54*$G54*$J54)</f>
        <v>420033.6</v>
      </c>
      <c r="BU54" s="155"/>
      <c r="BV54" s="150">
        <f>(BU54*$E54*$F54*$G54*$I54)</f>
        <v>0</v>
      </c>
      <c r="BW54" s="149">
        <v>130</v>
      </c>
      <c r="BX54" s="150">
        <f>(BW54*$E54*$F54*$G54*$I54)</f>
        <v>1516788</v>
      </c>
      <c r="BY54" s="149">
        <v>0</v>
      </c>
      <c r="BZ54" s="150">
        <f>(BY54*$E54*$F54*$G54*$I54)</f>
        <v>0</v>
      </c>
      <c r="CA54" s="149">
        <v>8</v>
      </c>
      <c r="CB54" s="150">
        <f>(CA54*$E54*$F54*$G54*$J54)</f>
        <v>112008.95999999999</v>
      </c>
      <c r="CC54" s="156"/>
      <c r="CD54" s="149">
        <f>(CC54*$E54*$F54*$G54*$I54)</f>
        <v>0</v>
      </c>
      <c r="CE54" s="149"/>
      <c r="CF54" s="150">
        <f>(CE54*$E54*$F54*$G54*$I54)</f>
        <v>0</v>
      </c>
      <c r="CG54" s="149"/>
      <c r="CH54" s="150">
        <f>(CG54*$E54*$F54*$G54*$I54)</f>
        <v>0</v>
      </c>
      <c r="CI54" s="149">
        <v>18</v>
      </c>
      <c r="CJ54" s="150">
        <f>(CI54*$E54*$F54*$G54*$I54)</f>
        <v>210016.8</v>
      </c>
      <c r="CK54" s="149">
        <v>4</v>
      </c>
      <c r="CL54" s="150">
        <f>(CK54*$E54*$F54*$G54*$I54)</f>
        <v>46670.399999999994</v>
      </c>
      <c r="CM54" s="149">
        <v>5</v>
      </c>
      <c r="CN54" s="150">
        <f>(CM54*$E54*$F54*$G54*$I54)</f>
        <v>58337.999999999993</v>
      </c>
      <c r="CO54" s="149"/>
      <c r="CP54" s="150">
        <f>(CO54*$E54*$F54*$G54*$I54)</f>
        <v>0</v>
      </c>
      <c r="CQ54" s="149">
        <v>17</v>
      </c>
      <c r="CR54" s="150">
        <f>(CQ54*$E54*$F54*$G54*$J54)</f>
        <v>238019.03999999998</v>
      </c>
      <c r="CS54" s="149"/>
      <c r="CT54" s="150">
        <f>(CS54*$E54*$F54*$G54*$J54)</f>
        <v>0</v>
      </c>
      <c r="CU54" s="149"/>
      <c r="CV54" s="150">
        <f>(CU54*$E54*$F54*$G54*$J54)</f>
        <v>0</v>
      </c>
      <c r="CW54" s="152">
        <v>0</v>
      </c>
      <c r="CX54" s="150">
        <f>(CW54*$E54*$F54*$G54*$J54)</f>
        <v>0</v>
      </c>
      <c r="CY54" s="149"/>
      <c r="CZ54" s="153">
        <f>(CY54*$E54*$F54*$G54*$J54)</f>
        <v>0</v>
      </c>
      <c r="DA54" s="149">
        <v>4</v>
      </c>
      <c r="DB54" s="150">
        <f>(DA54*$E54*$F54*$G54*$J54)</f>
        <v>56004.479999999996</v>
      </c>
      <c r="DC54" s="156">
        <v>2</v>
      </c>
      <c r="DD54" s="150">
        <f>(DC54*$E54*$F54*$G54*$J54)</f>
        <v>28002.239999999998</v>
      </c>
      <c r="DE54" s="149"/>
      <c r="DF54" s="150">
        <f>(DE54*$E54*$F54*$G54*$J54)</f>
        <v>0</v>
      </c>
      <c r="DG54" s="149"/>
      <c r="DH54" s="150">
        <f>(DG54*$E54*$F54*$G54*$K54)</f>
        <v>0</v>
      </c>
      <c r="DI54" s="149"/>
      <c r="DJ54" s="157">
        <f>(DI54*$E54*$F54*$G54*$L54)</f>
        <v>0</v>
      </c>
      <c r="DK54" s="158">
        <f t="shared" si="126"/>
        <v>570</v>
      </c>
      <c r="DL54" s="157">
        <f t="shared" si="126"/>
        <v>6995892.9600000009</v>
      </c>
      <c r="DN54" s="159">
        <f>DK54*F54</f>
        <v>205.2</v>
      </c>
      <c r="DO54" s="52">
        <f>DK54*F54</f>
        <v>205.2</v>
      </c>
      <c r="DQ54" s="52">
        <f>DK54*G54</f>
        <v>570</v>
      </c>
    </row>
    <row r="55" spans="1:121" s="127" customFormat="1" ht="15.75" customHeight="1" x14ac:dyDescent="0.25">
      <c r="A55" s="85">
        <v>7</v>
      </c>
      <c r="B55" s="138"/>
      <c r="C55" s="139"/>
      <c r="D55" s="88" t="s">
        <v>220</v>
      </c>
      <c r="E55" s="89">
        <v>23150</v>
      </c>
      <c r="F55" s="140">
        <v>1.84</v>
      </c>
      <c r="G55" s="124">
        <v>1</v>
      </c>
      <c r="H55" s="105"/>
      <c r="I55" s="125">
        <v>1.4</v>
      </c>
      <c r="J55" s="125">
        <v>1.68</v>
      </c>
      <c r="K55" s="125">
        <v>2.23</v>
      </c>
      <c r="L55" s="126">
        <v>2.57</v>
      </c>
      <c r="M55" s="95">
        <f>SUM(M56)</f>
        <v>0</v>
      </c>
      <c r="N55" s="95">
        <f t="shared" ref="N55:BY55" si="127">SUM(N56)</f>
        <v>0</v>
      </c>
      <c r="O55" s="95">
        <f t="shared" si="127"/>
        <v>0</v>
      </c>
      <c r="P55" s="95">
        <f t="shared" si="127"/>
        <v>0</v>
      </c>
      <c r="Q55" s="95">
        <f t="shared" si="127"/>
        <v>17</v>
      </c>
      <c r="R55" s="95">
        <f t="shared" si="127"/>
        <v>1115163.28</v>
      </c>
      <c r="S55" s="95">
        <f t="shared" si="127"/>
        <v>30</v>
      </c>
      <c r="T55" s="95">
        <f t="shared" si="127"/>
        <v>2193055.06</v>
      </c>
      <c r="U55" s="95">
        <f t="shared" si="127"/>
        <v>0</v>
      </c>
      <c r="V55" s="95">
        <f t="shared" si="127"/>
        <v>0</v>
      </c>
      <c r="W55" s="95">
        <f t="shared" si="127"/>
        <v>0</v>
      </c>
      <c r="X55" s="95">
        <f t="shared" si="127"/>
        <v>0</v>
      </c>
      <c r="Y55" s="95">
        <f t="shared" si="127"/>
        <v>0</v>
      </c>
      <c r="Z55" s="95">
        <f t="shared" si="127"/>
        <v>0</v>
      </c>
      <c r="AA55" s="95">
        <f t="shared" si="127"/>
        <v>0</v>
      </c>
      <c r="AB55" s="95">
        <f t="shared" si="127"/>
        <v>0</v>
      </c>
      <c r="AC55" s="95">
        <f t="shared" si="127"/>
        <v>0</v>
      </c>
      <c r="AD55" s="95">
        <f t="shared" si="127"/>
        <v>0</v>
      </c>
      <c r="AE55" s="95">
        <f t="shared" si="127"/>
        <v>50</v>
      </c>
      <c r="AF55" s="95">
        <f t="shared" si="127"/>
        <v>4174407.9999999995</v>
      </c>
      <c r="AG55" s="95">
        <f t="shared" si="127"/>
        <v>0</v>
      </c>
      <c r="AH55" s="95">
        <f t="shared" si="127"/>
        <v>0</v>
      </c>
      <c r="AI55" s="95">
        <f t="shared" si="127"/>
        <v>0</v>
      </c>
      <c r="AJ55" s="95">
        <f t="shared" si="127"/>
        <v>0</v>
      </c>
      <c r="AK55" s="95">
        <f t="shared" si="127"/>
        <v>0</v>
      </c>
      <c r="AL55" s="95">
        <f t="shared" si="127"/>
        <v>0</v>
      </c>
      <c r="AM55" s="95">
        <f t="shared" si="127"/>
        <v>0</v>
      </c>
      <c r="AN55" s="95">
        <f t="shared" si="127"/>
        <v>0</v>
      </c>
      <c r="AO55" s="95">
        <f t="shared" si="127"/>
        <v>0</v>
      </c>
      <c r="AP55" s="95">
        <f t="shared" si="127"/>
        <v>0</v>
      </c>
      <c r="AQ55" s="95">
        <f t="shared" si="127"/>
        <v>0</v>
      </c>
      <c r="AR55" s="95">
        <f t="shared" si="127"/>
        <v>0</v>
      </c>
      <c r="AS55" s="95">
        <f t="shared" si="127"/>
        <v>0</v>
      </c>
      <c r="AT55" s="95">
        <f t="shared" si="127"/>
        <v>0</v>
      </c>
      <c r="AU55" s="95">
        <f t="shared" si="127"/>
        <v>0</v>
      </c>
      <c r="AV55" s="95">
        <f t="shared" si="127"/>
        <v>0</v>
      </c>
      <c r="AW55" s="95">
        <f>SUM(AW56)</f>
        <v>0</v>
      </c>
      <c r="AX55" s="95">
        <f>SUM(AX56)</f>
        <v>0</v>
      </c>
      <c r="AY55" s="95">
        <f>SUM(AY56)</f>
        <v>0</v>
      </c>
      <c r="AZ55" s="95">
        <f t="shared" si="127"/>
        <v>0</v>
      </c>
      <c r="BA55" s="95">
        <f t="shared" si="127"/>
        <v>0</v>
      </c>
      <c r="BB55" s="95">
        <f t="shared" si="127"/>
        <v>0</v>
      </c>
      <c r="BC55" s="95">
        <f t="shared" si="127"/>
        <v>0</v>
      </c>
      <c r="BD55" s="95">
        <f t="shared" si="127"/>
        <v>0</v>
      </c>
      <c r="BE55" s="95">
        <f t="shared" si="127"/>
        <v>0</v>
      </c>
      <c r="BF55" s="95">
        <f t="shared" si="127"/>
        <v>0</v>
      </c>
      <c r="BG55" s="95">
        <f t="shared" si="127"/>
        <v>0</v>
      </c>
      <c r="BH55" s="95">
        <f t="shared" si="127"/>
        <v>0</v>
      </c>
      <c r="BI55" s="95">
        <f t="shared" si="127"/>
        <v>20</v>
      </c>
      <c r="BJ55" s="95">
        <f t="shared" si="127"/>
        <v>1645909.4399999997</v>
      </c>
      <c r="BK55" s="95">
        <f t="shared" si="127"/>
        <v>0</v>
      </c>
      <c r="BL55" s="95">
        <f t="shared" si="127"/>
        <v>0</v>
      </c>
      <c r="BM55" s="95">
        <f t="shared" si="127"/>
        <v>0</v>
      </c>
      <c r="BN55" s="95">
        <f t="shared" si="127"/>
        <v>0</v>
      </c>
      <c r="BO55" s="95">
        <f t="shared" si="127"/>
        <v>0</v>
      </c>
      <c r="BP55" s="95">
        <f t="shared" si="127"/>
        <v>0</v>
      </c>
      <c r="BQ55" s="95">
        <f t="shared" si="127"/>
        <v>0</v>
      </c>
      <c r="BR55" s="95">
        <f t="shared" si="127"/>
        <v>0</v>
      </c>
      <c r="BS55" s="95">
        <f t="shared" si="127"/>
        <v>0</v>
      </c>
      <c r="BT55" s="97">
        <f t="shared" si="127"/>
        <v>0</v>
      </c>
      <c r="BU55" s="98">
        <f t="shared" si="127"/>
        <v>0</v>
      </c>
      <c r="BV55" s="95">
        <f t="shared" si="127"/>
        <v>0</v>
      </c>
      <c r="BW55" s="95">
        <f t="shared" si="127"/>
        <v>0</v>
      </c>
      <c r="BX55" s="95">
        <f t="shared" si="127"/>
        <v>0</v>
      </c>
      <c r="BY55" s="95">
        <f t="shared" si="127"/>
        <v>0</v>
      </c>
      <c r="BZ55" s="95">
        <f t="shared" ref="BZ55:DQ55" si="128">SUM(BZ56)</f>
        <v>0</v>
      </c>
      <c r="CA55" s="95">
        <f>SUM(CA56)</f>
        <v>2</v>
      </c>
      <c r="CB55" s="95">
        <f>SUM(CB56)</f>
        <v>143122.56</v>
      </c>
      <c r="CC55" s="99">
        <f t="shared" si="128"/>
        <v>0</v>
      </c>
      <c r="CD55" s="95">
        <f t="shared" si="128"/>
        <v>0</v>
      </c>
      <c r="CE55" s="95">
        <f t="shared" si="128"/>
        <v>0</v>
      </c>
      <c r="CF55" s="95">
        <f t="shared" si="128"/>
        <v>0</v>
      </c>
      <c r="CG55" s="95">
        <f t="shared" si="128"/>
        <v>0</v>
      </c>
      <c r="CH55" s="95">
        <f t="shared" si="128"/>
        <v>0</v>
      </c>
      <c r="CI55" s="95">
        <f t="shared" si="128"/>
        <v>0</v>
      </c>
      <c r="CJ55" s="95">
        <f t="shared" si="128"/>
        <v>0</v>
      </c>
      <c r="CK55" s="95">
        <f t="shared" si="128"/>
        <v>0</v>
      </c>
      <c r="CL55" s="95">
        <f t="shared" si="128"/>
        <v>0</v>
      </c>
      <c r="CM55" s="95">
        <f t="shared" si="128"/>
        <v>0</v>
      </c>
      <c r="CN55" s="95">
        <f t="shared" si="128"/>
        <v>0</v>
      </c>
      <c r="CO55" s="95">
        <f t="shared" si="128"/>
        <v>0</v>
      </c>
      <c r="CP55" s="95">
        <f t="shared" si="128"/>
        <v>0</v>
      </c>
      <c r="CQ55" s="95">
        <f t="shared" si="128"/>
        <v>0</v>
      </c>
      <c r="CR55" s="95">
        <f t="shared" si="128"/>
        <v>0</v>
      </c>
      <c r="CS55" s="95">
        <f t="shared" si="128"/>
        <v>0</v>
      </c>
      <c r="CT55" s="95">
        <f t="shared" si="128"/>
        <v>0</v>
      </c>
      <c r="CU55" s="95">
        <f t="shared" si="128"/>
        <v>0</v>
      </c>
      <c r="CV55" s="95">
        <f t="shared" si="128"/>
        <v>0</v>
      </c>
      <c r="CW55" s="95">
        <f t="shared" si="128"/>
        <v>0</v>
      </c>
      <c r="CX55" s="95">
        <f t="shared" si="128"/>
        <v>0</v>
      </c>
      <c r="CY55" s="95">
        <f t="shared" si="128"/>
        <v>0</v>
      </c>
      <c r="CZ55" s="95">
        <f t="shared" si="128"/>
        <v>0</v>
      </c>
      <c r="DA55" s="95">
        <f t="shared" si="128"/>
        <v>0</v>
      </c>
      <c r="DB55" s="95">
        <f t="shared" si="128"/>
        <v>0</v>
      </c>
      <c r="DC55" s="95">
        <f t="shared" si="128"/>
        <v>0</v>
      </c>
      <c r="DD55" s="95">
        <f t="shared" si="128"/>
        <v>0</v>
      </c>
      <c r="DE55" s="95">
        <f t="shared" si="128"/>
        <v>0</v>
      </c>
      <c r="DF55" s="95">
        <f t="shared" si="128"/>
        <v>0</v>
      </c>
      <c r="DG55" s="95">
        <f t="shared" si="128"/>
        <v>0</v>
      </c>
      <c r="DH55" s="95">
        <f t="shared" si="128"/>
        <v>0</v>
      </c>
      <c r="DI55" s="95">
        <f t="shared" si="128"/>
        <v>0</v>
      </c>
      <c r="DJ55" s="95">
        <f t="shared" si="128"/>
        <v>0</v>
      </c>
      <c r="DK55" s="95">
        <f t="shared" si="128"/>
        <v>119</v>
      </c>
      <c r="DL55" s="95">
        <f t="shared" si="128"/>
        <v>9271658.3399999999</v>
      </c>
      <c r="DM55" s="95">
        <f t="shared" si="128"/>
        <v>0</v>
      </c>
      <c r="DN55" s="95">
        <f t="shared" si="128"/>
        <v>218.96</v>
      </c>
      <c r="DO55" s="95">
        <f t="shared" si="128"/>
        <v>218.96</v>
      </c>
      <c r="DQ55" s="95">
        <f t="shared" si="128"/>
        <v>119</v>
      </c>
    </row>
    <row r="56" spans="1:121" ht="30" customHeight="1" x14ac:dyDescent="0.25">
      <c r="A56" s="128"/>
      <c r="B56" s="129">
        <v>37</v>
      </c>
      <c r="C56" s="101" t="s">
        <v>221</v>
      </c>
      <c r="D56" s="102" t="s">
        <v>222</v>
      </c>
      <c r="E56" s="89">
        <v>23150</v>
      </c>
      <c r="F56" s="130">
        <v>1.84</v>
      </c>
      <c r="G56" s="104">
        <v>1</v>
      </c>
      <c r="H56" s="105"/>
      <c r="I56" s="106">
        <v>1.4</v>
      </c>
      <c r="J56" s="106">
        <v>1.68</v>
      </c>
      <c r="K56" s="106">
        <v>2.23</v>
      </c>
      <c r="L56" s="107">
        <v>2.57</v>
      </c>
      <c r="M56" s="110"/>
      <c r="N56" s="109">
        <f>(M56*$E56*$F56*$G56*$I56*$N$11)</f>
        <v>0</v>
      </c>
      <c r="O56" s="110"/>
      <c r="P56" s="110">
        <f>(O56*$E56*$F56*$G56*$I56*$P$11)</f>
        <v>0</v>
      </c>
      <c r="Q56" s="110">
        <v>17</v>
      </c>
      <c r="R56" s="109">
        <f>(Q56*$E56*$F56*$G56*$I56*$R$11)</f>
        <v>1115163.28</v>
      </c>
      <c r="S56" s="110">
        <v>30</v>
      </c>
      <c r="T56" s="109">
        <f t="shared" ref="T56" si="129">(S56/12*2*$E56*$F56*$G56*$I56*$T$11)+(S56/12*10*$E56*$F56*$G56*$I56*$T$12)</f>
        <v>2193055.06</v>
      </c>
      <c r="U56" s="110"/>
      <c r="V56" s="109">
        <f>(U56*$E56*$F56*$G56*$I56*$V$11)</f>
        <v>0</v>
      </c>
      <c r="W56" s="110"/>
      <c r="X56" s="109">
        <f>(W56*$E56*$F56*$G56*$I56*$X$11)</f>
        <v>0</v>
      </c>
      <c r="Y56" s="110"/>
      <c r="Z56" s="109">
        <f>(Y56*$E56*$F56*$G56*$I56*$Z$11)</f>
        <v>0</v>
      </c>
      <c r="AA56" s="110"/>
      <c r="AB56" s="109">
        <f>(AA56*$E56*$F56*$G56*$I56*$AB$11)</f>
        <v>0</v>
      </c>
      <c r="AC56" s="110"/>
      <c r="AD56" s="109">
        <f>(AC56*$E56*$F56*$G56*$I56*$AD$11)</f>
        <v>0</v>
      </c>
      <c r="AE56" s="110">
        <v>50</v>
      </c>
      <c r="AF56" s="109">
        <f>(AE56*$E56*$F56*$G56*$I56*$AF$11)</f>
        <v>4174407.9999999995</v>
      </c>
      <c r="AG56" s="112"/>
      <c r="AH56" s="109">
        <f>(AG56*$E56*$F56*$G56*$I56*$AH$11)</f>
        <v>0</v>
      </c>
      <c r="AI56" s="110"/>
      <c r="AJ56" s="109">
        <f>(AI56*$E56*$F56*$G56*$I56*$AJ$11)</f>
        <v>0</v>
      </c>
      <c r="AK56" s="110"/>
      <c r="AL56" s="110">
        <f>(AK56*$E56*$F56*$G56*$I56*$AL$11)</f>
        <v>0</v>
      </c>
      <c r="AM56" s="110"/>
      <c r="AN56" s="109">
        <f>(AM56*$E56*$F56*$G56*$J56*$AN$11)</f>
        <v>0</v>
      </c>
      <c r="AO56" s="132">
        <v>0</v>
      </c>
      <c r="AP56" s="109">
        <f>(AO56*$E56*$F56*$G56*$J56*$AP$11)</f>
        <v>0</v>
      </c>
      <c r="AQ56" s="110"/>
      <c r="AR56" s="109">
        <f>(AQ56*$E56*$F56*$G56*$J56*$AR$11)</f>
        <v>0</v>
      </c>
      <c r="AS56" s="110"/>
      <c r="AT56" s="109">
        <f>(AS56*$E56*$F56*$G56*$I56*$AT$11)</f>
        <v>0</v>
      </c>
      <c r="AU56" s="110"/>
      <c r="AV56" s="110">
        <f>(AU56*$E56*$F56*$G56*$I56*$AV$11)</f>
        <v>0</v>
      </c>
      <c r="AW56" s="110"/>
      <c r="AX56" s="109">
        <f>(AW56*$E56*$F56*$G56*$I56*$AX$11)</f>
        <v>0</v>
      </c>
      <c r="AY56" s="110"/>
      <c r="AZ56" s="109">
        <f>(AY56*$E56*$F56*$G56*$I56*$AZ$11)</f>
        <v>0</v>
      </c>
      <c r="BA56" s="110"/>
      <c r="BB56" s="109">
        <f>(BA56*$E56*$F56*$G56*$I56*$BB$11)</f>
        <v>0</v>
      </c>
      <c r="BC56" s="110"/>
      <c r="BD56" s="109">
        <f>(BC56*$E56*$F56*$G56*$I56*$BD$11)</f>
        <v>0</v>
      </c>
      <c r="BE56" s="110"/>
      <c r="BF56" s="109">
        <f>(BE56*$E56*$F56*$G56*$I56*$BF$11)</f>
        <v>0</v>
      </c>
      <c r="BG56" s="110"/>
      <c r="BH56" s="109">
        <f>(BG56*$E56*$F56*$G56*$J56*$BH$11)</f>
        <v>0</v>
      </c>
      <c r="BI56" s="110">
        <v>20</v>
      </c>
      <c r="BJ56" s="109">
        <f>(BI56*$E56*$F56*$G56*$J56*$BJ$11)</f>
        <v>1645909.4399999997</v>
      </c>
      <c r="BK56" s="110"/>
      <c r="BL56" s="109">
        <f>(BK56*$E56*$F56*$G56*$J56*$BL$11)</f>
        <v>0</v>
      </c>
      <c r="BM56" s="110"/>
      <c r="BN56" s="109">
        <f>(BM56*$E56*$F56*$G56*$J56*$BN$11)</f>
        <v>0</v>
      </c>
      <c r="BO56" s="110"/>
      <c r="BP56" s="109">
        <f>(BO56*$E56*$F56*$G56*$J56*$BP$11)</f>
        <v>0</v>
      </c>
      <c r="BQ56" s="110">
        <v>0</v>
      </c>
      <c r="BR56" s="109">
        <f>(BQ56*$E56*$F56*$G56*$J56*$BR$11)</f>
        <v>0</v>
      </c>
      <c r="BS56" s="110"/>
      <c r="BT56" s="116">
        <f>(BS56*$E56*$F56*$G56*$J56*$BT$11)</f>
        <v>0</v>
      </c>
      <c r="BU56" s="133"/>
      <c r="BV56" s="109">
        <f>(BU56*$E56*$F56*$G56*$I56*$BV$11)</f>
        <v>0</v>
      </c>
      <c r="BW56" s="110"/>
      <c r="BX56" s="109">
        <f>(BW56*$E56*$F56*$G56*$I56*$BX$11)</f>
        <v>0</v>
      </c>
      <c r="BY56" s="110"/>
      <c r="BZ56" s="109">
        <f>(BY56*$E56*$F56*$G56*$I56*$BZ$11)</f>
        <v>0</v>
      </c>
      <c r="CA56" s="110">
        <v>2</v>
      </c>
      <c r="CB56" s="109">
        <f>(CA56*$E56*$F56*$G56*$J56*$CB$11)</f>
        <v>143122.56</v>
      </c>
      <c r="CC56" s="134"/>
      <c r="CD56" s="110">
        <f>(CC56*$E56*$F56*$G56*$I56*$CD$11)</f>
        <v>0</v>
      </c>
      <c r="CE56" s="110"/>
      <c r="CF56" s="109">
        <f>(CE56*$E56*$F56*$G56*$I56*$CF$11)</f>
        <v>0</v>
      </c>
      <c r="CG56" s="110"/>
      <c r="CH56" s="109">
        <f>(CG56*$E56*$F56*$G56*$I56*$CH$11)</f>
        <v>0</v>
      </c>
      <c r="CI56" s="110"/>
      <c r="CJ56" s="109">
        <f>(CI56*$E56*$F56*$G56*$I56*$CJ$11)</f>
        <v>0</v>
      </c>
      <c r="CK56" s="110"/>
      <c r="CL56" s="109">
        <f>(CK56*$E56*$F56*$G56*$I56*$CL$11)</f>
        <v>0</v>
      </c>
      <c r="CM56" s="110"/>
      <c r="CN56" s="109">
        <f>(CM56*$E56*$F56*$G56*$I56*$CN$11)</f>
        <v>0</v>
      </c>
      <c r="CO56" s="110"/>
      <c r="CP56" s="109">
        <f>(CO56*$E56*$F56*$G56*$I56*$CP$11)</f>
        <v>0</v>
      </c>
      <c r="CQ56" s="110"/>
      <c r="CR56" s="109">
        <f>(CQ56*$E56*$F56*$G56*$J56*$CR$11)</f>
        <v>0</v>
      </c>
      <c r="CS56" s="110"/>
      <c r="CT56" s="109">
        <f>(CS56*$E56*$F56*$G56*$J56*$CT$11)</f>
        <v>0</v>
      </c>
      <c r="CU56" s="110"/>
      <c r="CV56" s="109">
        <f>(CU56*$E56*$F56*$G56*$J56*$CV$11)</f>
        <v>0</v>
      </c>
      <c r="CW56" s="132">
        <v>0</v>
      </c>
      <c r="CX56" s="109">
        <f>(CW56*$E56*$F56*$G56*$J56*$CX$11)</f>
        <v>0</v>
      </c>
      <c r="CY56" s="110"/>
      <c r="CZ56" s="116">
        <f>(CY56*$E56*$F56*$G56*$J56*$CZ$11)</f>
        <v>0</v>
      </c>
      <c r="DA56" s="110"/>
      <c r="DB56" s="109">
        <f>(DA56*$E56*$F56*$G56*$J56*$DB$11)</f>
        <v>0</v>
      </c>
      <c r="DC56" s="134"/>
      <c r="DD56" s="109">
        <f>(DC56*$E56*$F56*$G56*$J56*$DD$11)</f>
        <v>0</v>
      </c>
      <c r="DE56" s="110"/>
      <c r="DF56" s="109">
        <f>(DE56*$E56*$F56*$G56*$J56*$DF$11)</f>
        <v>0</v>
      </c>
      <c r="DG56" s="110"/>
      <c r="DH56" s="109">
        <f>(DG56*$E56*$F56*$G56*$K56*$DH$11)</f>
        <v>0</v>
      </c>
      <c r="DI56" s="110"/>
      <c r="DJ56" s="109">
        <f>(DI56*$E56*$F56*$G56*$L56*$DJ$11)</f>
        <v>0</v>
      </c>
      <c r="DK56" s="123">
        <f>SUM(M56,O56,Q56,S56,U56,W56,Y56,AA56,AC56,AE56,AG56,AI56,AO56,AS56,AU56,BY56,AK56,AY56,BA56,BC56,CO56,BE56,BG56,AM56,BK56,AQ56,CQ56,BM56,CS56,BO56,BQ56,BS56,CA56,BU56,BW56,CC56,CE56,CG56,CI56,CK56,CM56,CU56,CW56,BI56,AW56,CY56,DA56,DC56,DE56,DG56,DI56)</f>
        <v>119</v>
      </c>
      <c r="DL56" s="122">
        <f>SUM(N56,P56,R56,T56,V56,X56,Z56,AB56,AD56,AF56,AH56,AJ56,AP56,AT56,AV56,BZ56,AL56,AZ56,BB56,BD56,CP56,BF56,BH56,AN56,BL56,AR56,CR56,BN56,CT56,BP56,BR56,BT56,CB56,BV56,BX56,CD56,CF56,CH56,CJ56,CL56,CN56,CV56,CX56,BJ56,AX56,CZ56,DB56,DD56,DF56,DH56,DJ56)</f>
        <v>9271658.3399999999</v>
      </c>
      <c r="DM56" s="1"/>
      <c r="DN56" s="1">
        <f>DK56*F56</f>
        <v>218.96</v>
      </c>
      <c r="DO56" s="52">
        <f>DK56*F56</f>
        <v>218.96</v>
      </c>
      <c r="DQ56" s="52">
        <f>DK56*G56</f>
        <v>119</v>
      </c>
    </row>
    <row r="57" spans="1:121" s="127" customFormat="1" ht="15.75" hidden="1" customHeight="1" x14ac:dyDescent="0.25">
      <c r="A57" s="85">
        <v>8</v>
      </c>
      <c r="B57" s="138"/>
      <c r="C57" s="139"/>
      <c r="D57" s="88" t="s">
        <v>223</v>
      </c>
      <c r="E57" s="89">
        <v>23150</v>
      </c>
      <c r="F57" s="140">
        <v>4.37</v>
      </c>
      <c r="G57" s="124">
        <v>1</v>
      </c>
      <c r="H57" s="105"/>
      <c r="I57" s="125">
        <v>1.4</v>
      </c>
      <c r="J57" s="125">
        <v>1.68</v>
      </c>
      <c r="K57" s="125">
        <v>2.23</v>
      </c>
      <c r="L57" s="126">
        <v>2.57</v>
      </c>
      <c r="M57" s="95">
        <f>M58</f>
        <v>0</v>
      </c>
      <c r="N57" s="95">
        <f t="shared" ref="N57:BY57" si="130">N58</f>
        <v>0</v>
      </c>
      <c r="O57" s="95">
        <f t="shared" si="130"/>
        <v>0</v>
      </c>
      <c r="P57" s="95">
        <f t="shared" si="130"/>
        <v>0</v>
      </c>
      <c r="Q57" s="95">
        <f t="shared" si="130"/>
        <v>76</v>
      </c>
      <c r="R57" s="95">
        <f t="shared" si="130"/>
        <v>11840410.120000001</v>
      </c>
      <c r="S57" s="95">
        <f t="shared" si="130"/>
        <v>0</v>
      </c>
      <c r="T57" s="95">
        <f t="shared" si="130"/>
        <v>0</v>
      </c>
      <c r="U57" s="95">
        <f t="shared" si="130"/>
        <v>0</v>
      </c>
      <c r="V57" s="95">
        <f t="shared" si="130"/>
        <v>0</v>
      </c>
      <c r="W57" s="95">
        <f t="shared" si="130"/>
        <v>0</v>
      </c>
      <c r="X57" s="95">
        <f t="shared" si="130"/>
        <v>0</v>
      </c>
      <c r="Y57" s="95">
        <f t="shared" si="130"/>
        <v>0</v>
      </c>
      <c r="Z57" s="95">
        <f t="shared" si="130"/>
        <v>0</v>
      </c>
      <c r="AA57" s="95">
        <f t="shared" si="130"/>
        <v>0</v>
      </c>
      <c r="AB57" s="95">
        <f t="shared" si="130"/>
        <v>0</v>
      </c>
      <c r="AC57" s="95">
        <f t="shared" si="130"/>
        <v>0</v>
      </c>
      <c r="AD57" s="95">
        <f t="shared" si="130"/>
        <v>0</v>
      </c>
      <c r="AE57" s="95">
        <f t="shared" si="130"/>
        <v>0</v>
      </c>
      <c r="AF57" s="95">
        <f t="shared" si="130"/>
        <v>0</v>
      </c>
      <c r="AG57" s="95">
        <f t="shared" si="130"/>
        <v>0</v>
      </c>
      <c r="AH57" s="95">
        <f t="shared" si="130"/>
        <v>0</v>
      </c>
      <c r="AI57" s="95">
        <f t="shared" si="130"/>
        <v>0</v>
      </c>
      <c r="AJ57" s="95">
        <f t="shared" si="130"/>
        <v>0</v>
      </c>
      <c r="AK57" s="95">
        <f t="shared" si="130"/>
        <v>0</v>
      </c>
      <c r="AL57" s="95">
        <f t="shared" si="130"/>
        <v>0</v>
      </c>
      <c r="AM57" s="95">
        <f t="shared" si="130"/>
        <v>0</v>
      </c>
      <c r="AN57" s="95">
        <f t="shared" si="130"/>
        <v>0</v>
      </c>
      <c r="AO57" s="95">
        <f t="shared" si="130"/>
        <v>0</v>
      </c>
      <c r="AP57" s="95">
        <f t="shared" si="130"/>
        <v>0</v>
      </c>
      <c r="AQ57" s="95">
        <f t="shared" si="130"/>
        <v>0</v>
      </c>
      <c r="AR57" s="95">
        <f t="shared" si="130"/>
        <v>0</v>
      </c>
      <c r="AS57" s="95">
        <f t="shared" si="130"/>
        <v>0</v>
      </c>
      <c r="AT57" s="95">
        <f t="shared" si="130"/>
        <v>0</v>
      </c>
      <c r="AU57" s="95">
        <f t="shared" si="130"/>
        <v>0</v>
      </c>
      <c r="AV57" s="95">
        <f t="shared" si="130"/>
        <v>0</v>
      </c>
      <c r="AW57" s="95">
        <f>AW58</f>
        <v>0</v>
      </c>
      <c r="AX57" s="95">
        <f>AX58</f>
        <v>0</v>
      </c>
      <c r="AY57" s="95">
        <f>AY58</f>
        <v>0</v>
      </c>
      <c r="AZ57" s="95">
        <f t="shared" si="130"/>
        <v>0</v>
      </c>
      <c r="BA57" s="95">
        <f t="shared" si="130"/>
        <v>0</v>
      </c>
      <c r="BB57" s="95">
        <f t="shared" si="130"/>
        <v>0</v>
      </c>
      <c r="BC57" s="95">
        <f t="shared" si="130"/>
        <v>0</v>
      </c>
      <c r="BD57" s="95">
        <f t="shared" si="130"/>
        <v>0</v>
      </c>
      <c r="BE57" s="95">
        <f t="shared" si="130"/>
        <v>0</v>
      </c>
      <c r="BF57" s="95">
        <f t="shared" si="130"/>
        <v>0</v>
      </c>
      <c r="BG57" s="95">
        <f t="shared" si="130"/>
        <v>0</v>
      </c>
      <c r="BH57" s="95">
        <f t="shared" si="130"/>
        <v>0</v>
      </c>
      <c r="BI57" s="95">
        <f t="shared" si="130"/>
        <v>0</v>
      </c>
      <c r="BJ57" s="95">
        <f t="shared" si="130"/>
        <v>0</v>
      </c>
      <c r="BK57" s="95">
        <f t="shared" si="130"/>
        <v>0</v>
      </c>
      <c r="BL57" s="95">
        <f t="shared" si="130"/>
        <v>0</v>
      </c>
      <c r="BM57" s="95">
        <f t="shared" si="130"/>
        <v>0</v>
      </c>
      <c r="BN57" s="95">
        <f t="shared" si="130"/>
        <v>0</v>
      </c>
      <c r="BO57" s="95">
        <f t="shared" si="130"/>
        <v>0</v>
      </c>
      <c r="BP57" s="95">
        <f t="shared" si="130"/>
        <v>0</v>
      </c>
      <c r="BQ57" s="95">
        <f t="shared" si="130"/>
        <v>0</v>
      </c>
      <c r="BR57" s="95">
        <f t="shared" si="130"/>
        <v>0</v>
      </c>
      <c r="BS57" s="95">
        <f t="shared" si="130"/>
        <v>0</v>
      </c>
      <c r="BT57" s="97">
        <f t="shared" si="130"/>
        <v>0</v>
      </c>
      <c r="BU57" s="98">
        <f t="shared" si="130"/>
        <v>0</v>
      </c>
      <c r="BV57" s="95">
        <f t="shared" si="130"/>
        <v>0</v>
      </c>
      <c r="BW57" s="95">
        <f t="shared" si="130"/>
        <v>0</v>
      </c>
      <c r="BX57" s="95">
        <f t="shared" si="130"/>
        <v>0</v>
      </c>
      <c r="BY57" s="95">
        <f t="shared" si="130"/>
        <v>0</v>
      </c>
      <c r="BZ57" s="95">
        <f t="shared" ref="BZ57:DQ57" si="131">BZ58</f>
        <v>0</v>
      </c>
      <c r="CA57" s="95">
        <f>CA58</f>
        <v>0</v>
      </c>
      <c r="CB57" s="95">
        <f>CB58</f>
        <v>0</v>
      </c>
      <c r="CC57" s="99">
        <f t="shared" si="131"/>
        <v>0</v>
      </c>
      <c r="CD57" s="95">
        <f t="shared" si="131"/>
        <v>0</v>
      </c>
      <c r="CE57" s="95">
        <f t="shared" si="131"/>
        <v>0</v>
      </c>
      <c r="CF57" s="95">
        <f t="shared" si="131"/>
        <v>0</v>
      </c>
      <c r="CG57" s="95">
        <f t="shared" si="131"/>
        <v>0</v>
      </c>
      <c r="CH57" s="95">
        <f t="shared" si="131"/>
        <v>0</v>
      </c>
      <c r="CI57" s="95">
        <f t="shared" si="131"/>
        <v>0</v>
      </c>
      <c r="CJ57" s="95">
        <f t="shared" si="131"/>
        <v>0</v>
      </c>
      <c r="CK57" s="95">
        <f t="shared" si="131"/>
        <v>0</v>
      </c>
      <c r="CL57" s="95">
        <f t="shared" si="131"/>
        <v>0</v>
      </c>
      <c r="CM57" s="95">
        <f t="shared" si="131"/>
        <v>0</v>
      </c>
      <c r="CN57" s="95">
        <f t="shared" si="131"/>
        <v>0</v>
      </c>
      <c r="CO57" s="95">
        <f t="shared" si="131"/>
        <v>0</v>
      </c>
      <c r="CP57" s="95">
        <f t="shared" si="131"/>
        <v>0</v>
      </c>
      <c r="CQ57" s="95">
        <f t="shared" si="131"/>
        <v>0</v>
      </c>
      <c r="CR57" s="95">
        <f t="shared" si="131"/>
        <v>0</v>
      </c>
      <c r="CS57" s="95">
        <f t="shared" si="131"/>
        <v>0</v>
      </c>
      <c r="CT57" s="95">
        <f t="shared" si="131"/>
        <v>0</v>
      </c>
      <c r="CU57" s="95">
        <f t="shared" si="131"/>
        <v>0</v>
      </c>
      <c r="CV57" s="95">
        <f t="shared" si="131"/>
        <v>0</v>
      </c>
      <c r="CW57" s="95">
        <f t="shared" si="131"/>
        <v>0</v>
      </c>
      <c r="CX57" s="95">
        <f t="shared" si="131"/>
        <v>0</v>
      </c>
      <c r="CY57" s="95">
        <f t="shared" si="131"/>
        <v>0</v>
      </c>
      <c r="CZ57" s="95">
        <f t="shared" si="131"/>
        <v>0</v>
      </c>
      <c r="DA57" s="95">
        <f t="shared" si="131"/>
        <v>0</v>
      </c>
      <c r="DB57" s="95">
        <f t="shared" si="131"/>
        <v>0</v>
      </c>
      <c r="DC57" s="95">
        <f t="shared" si="131"/>
        <v>0</v>
      </c>
      <c r="DD57" s="95">
        <f t="shared" si="131"/>
        <v>0</v>
      </c>
      <c r="DE57" s="95">
        <f t="shared" si="131"/>
        <v>0</v>
      </c>
      <c r="DF57" s="95">
        <f t="shared" si="131"/>
        <v>0</v>
      </c>
      <c r="DG57" s="95">
        <f t="shared" si="131"/>
        <v>0</v>
      </c>
      <c r="DH57" s="95">
        <f t="shared" si="131"/>
        <v>0</v>
      </c>
      <c r="DI57" s="95">
        <f t="shared" si="131"/>
        <v>0</v>
      </c>
      <c r="DJ57" s="95">
        <f t="shared" si="131"/>
        <v>0</v>
      </c>
      <c r="DK57" s="95">
        <f t="shared" si="131"/>
        <v>76</v>
      </c>
      <c r="DL57" s="95">
        <f t="shared" si="131"/>
        <v>11840410.120000001</v>
      </c>
      <c r="DM57" s="95">
        <f t="shared" si="131"/>
        <v>0</v>
      </c>
      <c r="DN57" s="95">
        <f t="shared" si="131"/>
        <v>332.12</v>
      </c>
      <c r="DO57" s="95">
        <f t="shared" si="131"/>
        <v>332.12</v>
      </c>
      <c r="DQ57" s="95">
        <f t="shared" si="131"/>
        <v>76</v>
      </c>
    </row>
    <row r="58" spans="1:121" ht="49.5" hidden="1" customHeight="1" x14ac:dyDescent="0.25">
      <c r="A58" s="161"/>
      <c r="B58" s="129">
        <v>38</v>
      </c>
      <c r="C58" s="204" t="s">
        <v>224</v>
      </c>
      <c r="D58" s="102" t="s">
        <v>225</v>
      </c>
      <c r="E58" s="89">
        <v>23150</v>
      </c>
      <c r="F58" s="130">
        <v>4.37</v>
      </c>
      <c r="G58" s="104">
        <v>1</v>
      </c>
      <c r="H58" s="105"/>
      <c r="I58" s="106">
        <v>1.4</v>
      </c>
      <c r="J58" s="106">
        <v>1.68</v>
      </c>
      <c r="K58" s="106">
        <v>2.23</v>
      </c>
      <c r="L58" s="107">
        <v>2.57</v>
      </c>
      <c r="M58" s="110"/>
      <c r="N58" s="109">
        <f>(M58*$E58*$F58*$G58*$I58*$N$11)</f>
        <v>0</v>
      </c>
      <c r="O58" s="110"/>
      <c r="P58" s="110">
        <f>(O58*$E58*$F58*$G58*$I58*$P$11)</f>
        <v>0</v>
      </c>
      <c r="Q58" s="110">
        <v>76</v>
      </c>
      <c r="R58" s="109">
        <f>(Q58*$E58*$F58*$G58*$I58*$R$11)</f>
        <v>11840410.120000001</v>
      </c>
      <c r="S58" s="110"/>
      <c r="T58" s="109">
        <f t="shared" ref="T58" si="132">(S58/12*2*$E58*$F58*$G58*$I58*$T$11)+(S58/12*10*$E58*$F58*$G58*$I58*$T$12)</f>
        <v>0</v>
      </c>
      <c r="U58" s="110"/>
      <c r="V58" s="109">
        <f>(U58*$E58*$F58*$G58*$I58*$V$11)</f>
        <v>0</v>
      </c>
      <c r="W58" s="110"/>
      <c r="X58" s="109">
        <f>(W58*$E58*$F58*$G58*$I58*$X$11)</f>
        <v>0</v>
      </c>
      <c r="Y58" s="110"/>
      <c r="Z58" s="109">
        <f>(Y58*$E58*$F58*$G58*$I58*$Z$11)</f>
        <v>0</v>
      </c>
      <c r="AA58" s="110"/>
      <c r="AB58" s="109">
        <f>(AA58*$E58*$F58*$G58*$I58*$AB$11)</f>
        <v>0</v>
      </c>
      <c r="AC58" s="110"/>
      <c r="AD58" s="109">
        <f>(AC58*$E58*$F58*$G58*$I58*$AD$11)</f>
        <v>0</v>
      </c>
      <c r="AE58" s="110"/>
      <c r="AF58" s="109">
        <f>(AE58*$E58*$F58*$G58*$I58*$AF$11)</f>
        <v>0</v>
      </c>
      <c r="AG58" s="112"/>
      <c r="AH58" s="109">
        <f>(AG58*$E58*$F58*$G58*$I58*$AH$11)</f>
        <v>0</v>
      </c>
      <c r="AI58" s="110"/>
      <c r="AJ58" s="109">
        <f>(AI58*$E58*$F58*$G58*$I58*$AJ$11)</f>
        <v>0</v>
      </c>
      <c r="AK58" s="110"/>
      <c r="AL58" s="110">
        <f>(AK58*$E58*$F58*$G58*$I58*$AL$11)</f>
        <v>0</v>
      </c>
      <c r="AM58" s="110"/>
      <c r="AN58" s="109">
        <f>(AM58*$E58*$F58*$G58*$J58*$AN$11)</f>
        <v>0</v>
      </c>
      <c r="AO58" s="132">
        <v>0</v>
      </c>
      <c r="AP58" s="109">
        <f>(AO58*$E58*$F58*$G58*$J58*$AP$11)</f>
        <v>0</v>
      </c>
      <c r="AQ58" s="110"/>
      <c r="AR58" s="109">
        <f>(AQ58*$E58*$F58*$G58*$J58*$AR$11)</f>
        <v>0</v>
      </c>
      <c r="AS58" s="110"/>
      <c r="AT58" s="109">
        <f>(AS58*$E58*$F58*$G58*$I58*$AT$11)</f>
        <v>0</v>
      </c>
      <c r="AU58" s="110"/>
      <c r="AV58" s="110">
        <f>(AU58*$E58*$F58*$G58*$I58*$AV$11)</f>
        <v>0</v>
      </c>
      <c r="AW58" s="110"/>
      <c r="AX58" s="109">
        <f>(AW58*$E58*$F58*$G58*$I58*$AX$11)</f>
        <v>0</v>
      </c>
      <c r="AY58" s="110"/>
      <c r="AZ58" s="109">
        <f>(AY58*$E58*$F58*$G58*$I58*$AZ$11)</f>
        <v>0</v>
      </c>
      <c r="BA58" s="110"/>
      <c r="BB58" s="109">
        <f>(BA58*$E58*$F58*$G58*$I58*$BB$11)</f>
        <v>0</v>
      </c>
      <c r="BC58" s="110"/>
      <c r="BD58" s="109">
        <f>(BC58*$E58*$F58*$G58*$I58*$BD$11)</f>
        <v>0</v>
      </c>
      <c r="BE58" s="110"/>
      <c r="BF58" s="109">
        <f>(BE58*$E58*$F58*$G58*$I58*$BF$11)</f>
        <v>0</v>
      </c>
      <c r="BG58" s="110"/>
      <c r="BH58" s="109">
        <f>(BG58*$E58*$F58*$G58*$J58*$BH$11)</f>
        <v>0</v>
      </c>
      <c r="BI58" s="110"/>
      <c r="BJ58" s="109">
        <f>(BI58*$E58*$F58*$G58*$J58*$BJ$11)</f>
        <v>0</v>
      </c>
      <c r="BK58" s="110"/>
      <c r="BL58" s="109">
        <f>(BK58*$E58*$F58*$G58*$J58*$BL$11)</f>
        <v>0</v>
      </c>
      <c r="BM58" s="110"/>
      <c r="BN58" s="109">
        <f>(BM58*$E58*$F58*$G58*$J58*$BN$11)</f>
        <v>0</v>
      </c>
      <c r="BO58" s="110"/>
      <c r="BP58" s="109">
        <f>(BO58*$E58*$F58*$G58*$J58*$BP$11)</f>
        <v>0</v>
      </c>
      <c r="BQ58" s="110"/>
      <c r="BR58" s="109">
        <f>(BQ58*$E58*$F58*$G58*$J58*$BR$11)</f>
        <v>0</v>
      </c>
      <c r="BS58" s="110"/>
      <c r="BT58" s="116">
        <f>(BS58*$E58*$F58*$G58*$J58*$BT$11)</f>
        <v>0</v>
      </c>
      <c r="BU58" s="133"/>
      <c r="BV58" s="109">
        <f>(BU58*$E58*$F58*$G58*$I58*$BV$11)</f>
        <v>0</v>
      </c>
      <c r="BW58" s="110"/>
      <c r="BX58" s="109">
        <f>(BW58*$E58*$F58*$G58*$I58*$BX$11)</f>
        <v>0</v>
      </c>
      <c r="BY58" s="110"/>
      <c r="BZ58" s="109">
        <f>(BY58*$E58*$F58*$G58*$I58*$BZ$11)</f>
        <v>0</v>
      </c>
      <c r="CA58" s="110"/>
      <c r="CB58" s="109">
        <f>(CA58*$E58*$F58*$G58*$J58*$CB$11)</f>
        <v>0</v>
      </c>
      <c r="CC58" s="134"/>
      <c r="CD58" s="110">
        <f>(CC58*$E58*$F58*$G58*$I58*$CD$11)</f>
        <v>0</v>
      </c>
      <c r="CE58" s="110"/>
      <c r="CF58" s="109">
        <f>(CE58*$E58*$F58*$G58*$I58*$CF$11)</f>
        <v>0</v>
      </c>
      <c r="CG58" s="110"/>
      <c r="CH58" s="109">
        <f>(CG58*$E58*$F58*$G58*$I58*$CH$11)</f>
        <v>0</v>
      </c>
      <c r="CI58" s="110"/>
      <c r="CJ58" s="109">
        <f>(CI58*$E58*$F58*$G58*$I58*$CJ$11)</f>
        <v>0</v>
      </c>
      <c r="CK58" s="110"/>
      <c r="CL58" s="109">
        <f>(CK58*$E58*$F58*$G58*$I58*$CL$11)</f>
        <v>0</v>
      </c>
      <c r="CM58" s="110"/>
      <c r="CN58" s="109">
        <f>(CM58*$E58*$F58*$G58*$I58*$CN$11)</f>
        <v>0</v>
      </c>
      <c r="CO58" s="110"/>
      <c r="CP58" s="109">
        <f>(CO58*$E58*$F58*$G58*$I58*$CP$11)</f>
        <v>0</v>
      </c>
      <c r="CQ58" s="110"/>
      <c r="CR58" s="109">
        <f>(CQ58*$E58*$F58*$G58*$J58*$CR$11)</f>
        <v>0</v>
      </c>
      <c r="CS58" s="110"/>
      <c r="CT58" s="109">
        <f>(CS58*$E58*$F58*$G58*$J58*$CT$11)</f>
        <v>0</v>
      </c>
      <c r="CU58" s="110"/>
      <c r="CV58" s="109">
        <f>(CU58*$E58*$F58*$G58*$J58*$CV$11)</f>
        <v>0</v>
      </c>
      <c r="CW58" s="132">
        <v>0</v>
      </c>
      <c r="CX58" s="109">
        <f>(CW58*$E58*$F58*$G58*$J58*$CX$11)</f>
        <v>0</v>
      </c>
      <c r="CY58" s="110"/>
      <c r="CZ58" s="116">
        <f>(CY58*$E58*$F58*$G58*$J58*$CZ$11)</f>
        <v>0</v>
      </c>
      <c r="DA58" s="110"/>
      <c r="DB58" s="109">
        <f>(DA58*$E58*$F58*$G58*$J58*$DB$11)</f>
        <v>0</v>
      </c>
      <c r="DC58" s="134"/>
      <c r="DD58" s="109">
        <f>(DC58*$E58*$F58*$G58*$J58*$DD$11)</f>
        <v>0</v>
      </c>
      <c r="DE58" s="110"/>
      <c r="DF58" s="109">
        <f>(DE58*$E58*$F58*$G58*$J58*$DF$11)</f>
        <v>0</v>
      </c>
      <c r="DG58" s="110"/>
      <c r="DH58" s="109">
        <f>(DG58*$E58*$F58*$G58*$K58*$DH$11)</f>
        <v>0</v>
      </c>
      <c r="DI58" s="110"/>
      <c r="DJ58" s="109">
        <f>(DI58*$E58*$F58*$G58*$L58*$DJ$11)</f>
        <v>0</v>
      </c>
      <c r="DK58" s="123">
        <f>SUM(M58,O58,Q58,S58,U58,W58,Y58,AA58,AC58,AE58,AG58,AI58,AO58,AS58,AU58,BY58,AK58,AY58,BA58,BC58,CO58,BE58,BG58,AM58,BK58,AQ58,CQ58,BM58,CS58,BO58,BQ58,BS58,CA58,BU58,BW58,CC58,CE58,CG58,CI58,CK58,CM58,CU58,CW58,BI58,AW58,CY58,DA58,DC58,DE58,DG58,DI58)</f>
        <v>76</v>
      </c>
      <c r="DL58" s="122">
        <f>SUM(N58,P58,R58,T58,V58,X58,Z58,AB58,AD58,AF58,AH58,AJ58,AP58,AT58,AV58,BZ58,AL58,AZ58,BB58,BD58,CP58,BF58,BH58,AN58,BL58,AR58,CR58,BN58,CT58,BP58,BR58,BT58,CB58,BV58,BX58,CD58,CF58,CH58,CJ58,CL58,CN58,CV58,CX58,BJ58,AX58,CZ58,DB58,DD58,DF58,DH58,DJ58)</f>
        <v>11840410.120000001</v>
      </c>
      <c r="DM58" s="1"/>
      <c r="DN58" s="1">
        <f>DK58*F58</f>
        <v>332.12</v>
      </c>
      <c r="DO58" s="52">
        <f>DK58*F58</f>
        <v>332.12</v>
      </c>
      <c r="DQ58" s="52">
        <f>DK58*G58</f>
        <v>76</v>
      </c>
    </row>
    <row r="59" spans="1:121" s="127" customFormat="1" ht="15.75" customHeight="1" x14ac:dyDescent="0.25">
      <c r="A59" s="85">
        <v>9</v>
      </c>
      <c r="B59" s="138"/>
      <c r="C59" s="139"/>
      <c r="D59" s="88" t="s">
        <v>226</v>
      </c>
      <c r="E59" s="89">
        <v>23150</v>
      </c>
      <c r="F59" s="140">
        <v>1.1499999999999999</v>
      </c>
      <c r="G59" s="124">
        <v>1</v>
      </c>
      <c r="H59" s="105"/>
      <c r="I59" s="125">
        <v>1.4</v>
      </c>
      <c r="J59" s="125">
        <v>1.68</v>
      </c>
      <c r="K59" s="125">
        <v>2.23</v>
      </c>
      <c r="L59" s="126">
        <v>2.57</v>
      </c>
      <c r="M59" s="95">
        <f>SUM(M60:M69)</f>
        <v>0</v>
      </c>
      <c r="N59" s="95">
        <f t="shared" ref="N59:BY59" si="133">SUM(N60:N69)</f>
        <v>0</v>
      </c>
      <c r="O59" s="95">
        <f t="shared" si="133"/>
        <v>0</v>
      </c>
      <c r="P59" s="95">
        <f t="shared" si="133"/>
        <v>0</v>
      </c>
      <c r="Q59" s="95">
        <f t="shared" si="133"/>
        <v>842</v>
      </c>
      <c r="R59" s="95">
        <f t="shared" si="133"/>
        <v>40693477.439999998</v>
      </c>
      <c r="S59" s="95">
        <f t="shared" si="133"/>
        <v>5</v>
      </c>
      <c r="T59" s="95">
        <f t="shared" si="133"/>
        <v>242348.47583333336</v>
      </c>
      <c r="U59" s="95">
        <f t="shared" si="133"/>
        <v>0</v>
      </c>
      <c r="V59" s="95">
        <f t="shared" si="133"/>
        <v>0</v>
      </c>
      <c r="W59" s="95">
        <f t="shared" si="133"/>
        <v>0</v>
      </c>
      <c r="X59" s="95">
        <f t="shared" si="133"/>
        <v>0</v>
      </c>
      <c r="Y59" s="95">
        <f t="shared" si="133"/>
        <v>0</v>
      </c>
      <c r="Z59" s="95">
        <f t="shared" si="133"/>
        <v>0</v>
      </c>
      <c r="AA59" s="95">
        <f t="shared" si="133"/>
        <v>0</v>
      </c>
      <c r="AB59" s="95">
        <f t="shared" si="133"/>
        <v>0</v>
      </c>
      <c r="AC59" s="95">
        <f t="shared" si="133"/>
        <v>0</v>
      </c>
      <c r="AD59" s="95">
        <f t="shared" si="133"/>
        <v>0</v>
      </c>
      <c r="AE59" s="95">
        <f t="shared" si="133"/>
        <v>0</v>
      </c>
      <c r="AF59" s="95">
        <f t="shared" si="133"/>
        <v>0</v>
      </c>
      <c r="AG59" s="95">
        <f t="shared" si="133"/>
        <v>0</v>
      </c>
      <c r="AH59" s="95">
        <f t="shared" si="133"/>
        <v>0</v>
      </c>
      <c r="AI59" s="95">
        <f t="shared" si="133"/>
        <v>0</v>
      </c>
      <c r="AJ59" s="95">
        <f t="shared" si="133"/>
        <v>0</v>
      </c>
      <c r="AK59" s="95">
        <f t="shared" si="133"/>
        <v>0</v>
      </c>
      <c r="AL59" s="95">
        <f t="shared" si="133"/>
        <v>0</v>
      </c>
      <c r="AM59" s="95">
        <f t="shared" si="133"/>
        <v>199</v>
      </c>
      <c r="AN59" s="95">
        <f t="shared" si="133"/>
        <v>8933570.1840000004</v>
      </c>
      <c r="AO59" s="95">
        <f t="shared" si="133"/>
        <v>0</v>
      </c>
      <c r="AP59" s="95">
        <f t="shared" si="133"/>
        <v>0</v>
      </c>
      <c r="AQ59" s="95">
        <f t="shared" si="133"/>
        <v>0</v>
      </c>
      <c r="AR59" s="95">
        <f t="shared" si="133"/>
        <v>0</v>
      </c>
      <c r="AS59" s="95">
        <f t="shared" si="133"/>
        <v>0</v>
      </c>
      <c r="AT59" s="95">
        <f t="shared" si="133"/>
        <v>0</v>
      </c>
      <c r="AU59" s="95">
        <f t="shared" si="133"/>
        <v>0</v>
      </c>
      <c r="AV59" s="95">
        <f t="shared" si="133"/>
        <v>0</v>
      </c>
      <c r="AW59" s="95">
        <f>SUM(AW60:AW69)</f>
        <v>0</v>
      </c>
      <c r="AX59" s="95">
        <f>SUM(AX60:AX69)</f>
        <v>0</v>
      </c>
      <c r="AY59" s="95">
        <f>SUM(AY60:AY69)</f>
        <v>0</v>
      </c>
      <c r="AZ59" s="95">
        <f t="shared" si="133"/>
        <v>0</v>
      </c>
      <c r="BA59" s="95">
        <f t="shared" si="133"/>
        <v>0</v>
      </c>
      <c r="BB59" s="95">
        <f t="shared" si="133"/>
        <v>0</v>
      </c>
      <c r="BC59" s="95">
        <f t="shared" si="133"/>
        <v>0</v>
      </c>
      <c r="BD59" s="95">
        <f t="shared" si="133"/>
        <v>0</v>
      </c>
      <c r="BE59" s="95">
        <f t="shared" si="133"/>
        <v>9</v>
      </c>
      <c r="BF59" s="95">
        <f t="shared" si="133"/>
        <v>362162.304</v>
      </c>
      <c r="BG59" s="95">
        <f t="shared" si="133"/>
        <v>0</v>
      </c>
      <c r="BH59" s="95">
        <f t="shared" si="133"/>
        <v>0</v>
      </c>
      <c r="BI59" s="95">
        <f t="shared" si="133"/>
        <v>0</v>
      </c>
      <c r="BJ59" s="95">
        <f t="shared" si="133"/>
        <v>0</v>
      </c>
      <c r="BK59" s="95">
        <f t="shared" si="133"/>
        <v>0</v>
      </c>
      <c r="BL59" s="95">
        <f t="shared" si="133"/>
        <v>0</v>
      </c>
      <c r="BM59" s="95">
        <f t="shared" si="133"/>
        <v>24</v>
      </c>
      <c r="BN59" s="95">
        <f t="shared" si="133"/>
        <v>905405.76</v>
      </c>
      <c r="BO59" s="95">
        <f t="shared" si="133"/>
        <v>0</v>
      </c>
      <c r="BP59" s="95">
        <f t="shared" si="133"/>
        <v>0</v>
      </c>
      <c r="BQ59" s="95">
        <f t="shared" si="133"/>
        <v>25</v>
      </c>
      <c r="BR59" s="95">
        <f t="shared" si="133"/>
        <v>1276404.3263999999</v>
      </c>
      <c r="BS59" s="95">
        <f t="shared" si="133"/>
        <v>3</v>
      </c>
      <c r="BT59" s="97">
        <f t="shared" si="133"/>
        <v>124493.29200000002</v>
      </c>
      <c r="BU59" s="98">
        <f t="shared" si="133"/>
        <v>0</v>
      </c>
      <c r="BV59" s="95">
        <f t="shared" si="133"/>
        <v>0</v>
      </c>
      <c r="BW59" s="95">
        <f t="shared" si="133"/>
        <v>0</v>
      </c>
      <c r="BX59" s="95">
        <f t="shared" si="133"/>
        <v>0</v>
      </c>
      <c r="BY59" s="95">
        <f t="shared" si="133"/>
        <v>0</v>
      </c>
      <c r="BZ59" s="95">
        <f t="shared" ref="BZ59:DQ59" si="134">SUM(BZ60:BZ69)</f>
        <v>0</v>
      </c>
      <c r="CA59" s="95">
        <f>SUM(CA60:CA69)</f>
        <v>5</v>
      </c>
      <c r="CB59" s="95">
        <f>SUM(CB60:CB69)</f>
        <v>217795.20000000001</v>
      </c>
      <c r="CC59" s="99">
        <f t="shared" si="134"/>
        <v>0</v>
      </c>
      <c r="CD59" s="95">
        <f t="shared" si="134"/>
        <v>0</v>
      </c>
      <c r="CE59" s="95">
        <f t="shared" si="134"/>
        <v>0</v>
      </c>
      <c r="CF59" s="95">
        <f t="shared" si="134"/>
        <v>0</v>
      </c>
      <c r="CG59" s="95">
        <f t="shared" si="134"/>
        <v>0</v>
      </c>
      <c r="CH59" s="95">
        <f t="shared" si="134"/>
        <v>0</v>
      </c>
      <c r="CI59" s="95">
        <f t="shared" si="134"/>
        <v>0</v>
      </c>
      <c r="CJ59" s="95">
        <f t="shared" si="134"/>
        <v>0</v>
      </c>
      <c r="CK59" s="95">
        <f t="shared" si="134"/>
        <v>3</v>
      </c>
      <c r="CL59" s="95">
        <f t="shared" si="134"/>
        <v>113175.71999999999</v>
      </c>
      <c r="CM59" s="95">
        <f t="shared" si="134"/>
        <v>0</v>
      </c>
      <c r="CN59" s="95">
        <f t="shared" si="134"/>
        <v>0</v>
      </c>
      <c r="CO59" s="95">
        <f t="shared" si="134"/>
        <v>1</v>
      </c>
      <c r="CP59" s="95">
        <f t="shared" si="134"/>
        <v>34895.847000000002</v>
      </c>
      <c r="CQ59" s="95">
        <f t="shared" si="134"/>
        <v>39</v>
      </c>
      <c r="CR59" s="95">
        <f t="shared" si="134"/>
        <v>1750980.0672000002</v>
      </c>
      <c r="CS59" s="95">
        <f t="shared" si="134"/>
        <v>4</v>
      </c>
      <c r="CT59" s="95">
        <f t="shared" si="134"/>
        <v>181081.15199999997</v>
      </c>
      <c r="CU59" s="95">
        <f t="shared" si="134"/>
        <v>0</v>
      </c>
      <c r="CV59" s="95">
        <f t="shared" si="134"/>
        <v>0</v>
      </c>
      <c r="CW59" s="95">
        <f t="shared" si="134"/>
        <v>0</v>
      </c>
      <c r="CX59" s="95">
        <f t="shared" si="134"/>
        <v>0</v>
      </c>
      <c r="CY59" s="95">
        <f t="shared" si="134"/>
        <v>0</v>
      </c>
      <c r="CZ59" s="95">
        <f t="shared" si="134"/>
        <v>0</v>
      </c>
      <c r="DA59" s="95">
        <f t="shared" si="134"/>
        <v>0</v>
      </c>
      <c r="DB59" s="95">
        <f t="shared" si="134"/>
        <v>0</v>
      </c>
      <c r="DC59" s="95">
        <f t="shared" si="134"/>
        <v>0</v>
      </c>
      <c r="DD59" s="95">
        <f t="shared" si="134"/>
        <v>0</v>
      </c>
      <c r="DE59" s="95">
        <f t="shared" si="134"/>
        <v>2</v>
      </c>
      <c r="DF59" s="95">
        <f t="shared" si="134"/>
        <v>90540.575999999986</v>
      </c>
      <c r="DG59" s="95">
        <f t="shared" si="134"/>
        <v>0</v>
      </c>
      <c r="DH59" s="95">
        <f t="shared" si="134"/>
        <v>0</v>
      </c>
      <c r="DI59" s="95">
        <f t="shared" si="134"/>
        <v>0</v>
      </c>
      <c r="DJ59" s="95">
        <f t="shared" si="134"/>
        <v>0</v>
      </c>
      <c r="DK59" s="95">
        <f t="shared" si="134"/>
        <v>1161</v>
      </c>
      <c r="DL59" s="95">
        <f t="shared" si="134"/>
        <v>54926330.34443333</v>
      </c>
      <c r="DM59" s="95">
        <f t="shared" si="134"/>
        <v>0</v>
      </c>
      <c r="DN59" s="95">
        <f t="shared" si="134"/>
        <v>1472.78</v>
      </c>
      <c r="DO59" s="95">
        <f t="shared" si="134"/>
        <v>1472.78</v>
      </c>
      <c r="DQ59" s="95">
        <f t="shared" si="134"/>
        <v>1161</v>
      </c>
    </row>
    <row r="60" spans="1:121" ht="30" hidden="1" customHeight="1" x14ac:dyDescent="0.25">
      <c r="A60" s="128"/>
      <c r="B60" s="129">
        <v>39</v>
      </c>
      <c r="C60" s="101" t="s">
        <v>227</v>
      </c>
      <c r="D60" s="102" t="s">
        <v>228</v>
      </c>
      <c r="E60" s="89">
        <v>23150</v>
      </c>
      <c r="F60" s="130">
        <v>0.97</v>
      </c>
      <c r="G60" s="104">
        <v>1</v>
      </c>
      <c r="H60" s="105"/>
      <c r="I60" s="106">
        <v>1.4</v>
      </c>
      <c r="J60" s="106">
        <v>1.68</v>
      </c>
      <c r="K60" s="106">
        <v>2.23</v>
      </c>
      <c r="L60" s="107">
        <v>2.57</v>
      </c>
      <c r="M60" s="110"/>
      <c r="N60" s="109">
        <f t="shared" ref="N60:N65" si="135">(M60*$E60*$F60*$G60*$I60*$N$11)</f>
        <v>0</v>
      </c>
      <c r="O60" s="110"/>
      <c r="P60" s="110">
        <f t="shared" ref="P60:P65" si="136">(O60*$E60*$F60*$G60*$I60*$P$11)</f>
        <v>0</v>
      </c>
      <c r="Q60" s="110">
        <v>399</v>
      </c>
      <c r="R60" s="109">
        <f t="shared" ref="R60:R65" si="137">(Q60*$E60*$F60*$G60*$I60*$R$11)</f>
        <v>13798006.529999999</v>
      </c>
      <c r="S60" s="110"/>
      <c r="T60" s="109">
        <f t="shared" ref="T60:T117" si="138">(S60/12*2*$E60*$F60*$G60*$I60*$T$11)+(S60/12*10*$E60*$F60*$G60*$I60*$T$12)</f>
        <v>0</v>
      </c>
      <c r="U60" s="110"/>
      <c r="V60" s="109">
        <f t="shared" ref="V60:V65" si="139">(U60*$E60*$F60*$G60*$I60*$V$11)</f>
        <v>0</v>
      </c>
      <c r="W60" s="110"/>
      <c r="X60" s="109">
        <f t="shared" ref="X60:X65" si="140">(W60*$E60*$F60*$G60*$I60*$X$11)</f>
        <v>0</v>
      </c>
      <c r="Y60" s="110"/>
      <c r="Z60" s="109">
        <f t="shared" ref="Z60:Z65" si="141">(Y60*$E60*$F60*$G60*$I60*$Z$11)</f>
        <v>0</v>
      </c>
      <c r="AA60" s="110"/>
      <c r="AB60" s="109">
        <f t="shared" ref="AB60:AB65" si="142">(AA60*$E60*$F60*$G60*$I60*$AB$11)</f>
        <v>0</v>
      </c>
      <c r="AC60" s="110"/>
      <c r="AD60" s="109">
        <f t="shared" ref="AD60:AD65" si="143">(AC60*$E60*$F60*$G60*$I60*$AD$11)</f>
        <v>0</v>
      </c>
      <c r="AE60" s="110"/>
      <c r="AF60" s="109">
        <f t="shared" ref="AF60:AF65" si="144">(AE60*$E60*$F60*$G60*$I60*$AF$11)</f>
        <v>0</v>
      </c>
      <c r="AG60" s="112"/>
      <c r="AH60" s="109">
        <f t="shared" ref="AH60:AH65" si="145">(AG60*$E60*$F60*$G60*$I60*$AH$11)</f>
        <v>0</v>
      </c>
      <c r="AI60" s="110"/>
      <c r="AJ60" s="109">
        <f t="shared" ref="AJ60:AJ65" si="146">(AI60*$E60*$F60*$G60*$I60*$AJ$11)</f>
        <v>0</v>
      </c>
      <c r="AK60" s="110"/>
      <c r="AL60" s="110">
        <f t="shared" ref="AL60:AL65" si="147">(AK60*$E60*$F60*$G60*$I60*$AL$11)</f>
        <v>0</v>
      </c>
      <c r="AM60" s="110">
        <v>140</v>
      </c>
      <c r="AN60" s="109">
        <f t="shared" ref="AN60:AN65" si="148">(AM60*$E60*$F60*$G60*$J60*$AN$11)</f>
        <v>5809686.96</v>
      </c>
      <c r="AO60" s="132">
        <v>0</v>
      </c>
      <c r="AP60" s="109">
        <f t="shared" ref="AP60:AP65" si="149">(AO60*$E60*$F60*$G60*$J60*$AP$11)</f>
        <v>0</v>
      </c>
      <c r="AQ60" s="110"/>
      <c r="AR60" s="109">
        <f t="shared" ref="AR60:AR65" si="150">(AQ60*$E60*$F60*$G60*$J60*$AR$11)</f>
        <v>0</v>
      </c>
      <c r="AS60" s="205"/>
      <c r="AT60" s="109">
        <f t="shared" ref="AT60:AT65" si="151">(AS60*$E60*$F60*$G60*$I60*$AT$11)</f>
        <v>0</v>
      </c>
      <c r="AU60" s="110"/>
      <c r="AV60" s="110">
        <f t="shared" ref="AV60:AV65" si="152">(AU60*$E60*$F60*$G60*$I60*$AV$11)</f>
        <v>0</v>
      </c>
      <c r="AW60" s="110"/>
      <c r="AX60" s="109">
        <f t="shared" ref="AX60:AX69" si="153">(AW60*$E60*$F60*$G60*$I60*$AX$11)</f>
        <v>0</v>
      </c>
      <c r="AY60" s="110"/>
      <c r="AZ60" s="109">
        <f t="shared" ref="AZ60:AZ65" si="154">(AY60*$E60*$F60*$G60*$I60*$AZ$11)</f>
        <v>0</v>
      </c>
      <c r="BA60" s="110"/>
      <c r="BB60" s="109">
        <f t="shared" ref="BB60:BB65" si="155">(BA60*$E60*$F60*$G60*$I60*$BB$11)</f>
        <v>0</v>
      </c>
      <c r="BC60" s="110"/>
      <c r="BD60" s="109">
        <f t="shared" ref="BD60:BD65" si="156">(BC60*$E60*$F60*$G60*$I60*$BD$11)</f>
        <v>0</v>
      </c>
      <c r="BE60" s="110">
        <v>9</v>
      </c>
      <c r="BF60" s="109">
        <f t="shared" ref="BF60:BF69" si="157">(BE60*$E60*$F60*$G60*$I60*$BF$11)</f>
        <v>362162.304</v>
      </c>
      <c r="BG60" s="110"/>
      <c r="BH60" s="109">
        <f t="shared" ref="BH60:BH69" si="158">(BG60*$E60*$F60*$G60*$J60*$BH$11)</f>
        <v>0</v>
      </c>
      <c r="BI60" s="110"/>
      <c r="BJ60" s="109">
        <f t="shared" ref="BJ60:BJ69" si="159">(BI60*$E60*$F60*$G60*$J60*$BJ$11)</f>
        <v>0</v>
      </c>
      <c r="BK60" s="110"/>
      <c r="BL60" s="109">
        <f t="shared" ref="BL60:BL69" si="160">(BK60*$E60*$F60*$G60*$J60*$BL$11)</f>
        <v>0</v>
      </c>
      <c r="BM60" s="110">
        <v>24</v>
      </c>
      <c r="BN60" s="109">
        <f t="shared" ref="BN60:BN69" si="161">(BM60*$E60*$F60*$G60*$J60*$BN$11)</f>
        <v>905405.76</v>
      </c>
      <c r="BO60" s="110"/>
      <c r="BP60" s="109">
        <f t="shared" ref="BP60:BP69" si="162">(BO60*$E60*$F60*$G60*$J60*$BP$11)</f>
        <v>0</v>
      </c>
      <c r="BQ60" s="110">
        <v>19</v>
      </c>
      <c r="BR60" s="109">
        <f t="shared" ref="BR60:BR69" si="163">(BQ60*$E60*$F60*$G60*$J60*$BR$11)</f>
        <v>917477.83679999993</v>
      </c>
      <c r="BS60" s="110">
        <v>3</v>
      </c>
      <c r="BT60" s="116">
        <f t="shared" ref="BT60:BT69" si="164">(BS60*$E60*$F60*$G60*$J60*$BT$11)</f>
        <v>124493.29200000002</v>
      </c>
      <c r="BU60" s="133"/>
      <c r="BV60" s="109">
        <f t="shared" ref="BV60:BV69" si="165">(BU60*$E60*$F60*$G60*$I60*$BV$11)</f>
        <v>0</v>
      </c>
      <c r="BW60" s="110"/>
      <c r="BX60" s="109">
        <f t="shared" ref="BX60:BX69" si="166">(BW60*$E60*$F60*$G60*$I60*$BX$11)</f>
        <v>0</v>
      </c>
      <c r="BY60" s="110"/>
      <c r="BZ60" s="109">
        <f t="shared" ref="BZ60:BZ69" si="167">(BY60*$E60*$F60*$G60*$I60*$BZ$11)</f>
        <v>0</v>
      </c>
      <c r="CA60" s="110">
        <v>2</v>
      </c>
      <c r="CB60" s="109">
        <f t="shared" ref="CB60:CB69" si="168">(CA60*$E60*$F60*$G60*$J60*$CB$11)</f>
        <v>75450.48</v>
      </c>
      <c r="CC60" s="134"/>
      <c r="CD60" s="110">
        <f t="shared" ref="CD60:CD69" si="169">(CC60*$E60*$F60*$G60*$I60*$CD$11)</f>
        <v>0</v>
      </c>
      <c r="CE60" s="110"/>
      <c r="CF60" s="109">
        <f t="shared" ref="CF60:CF69" si="170">(CE60*$E60*$F60*$G60*$I60*$CF$11)</f>
        <v>0</v>
      </c>
      <c r="CG60" s="110"/>
      <c r="CH60" s="109">
        <f t="shared" ref="CH60:CH69" si="171">(CG60*$E60*$F60*$G60*$I60*$CH$11)</f>
        <v>0</v>
      </c>
      <c r="CI60" s="110"/>
      <c r="CJ60" s="109">
        <f t="shared" ref="CJ60:CJ69" si="172">(CI60*$E60*$F60*$G60*$I60*$CJ$11)</f>
        <v>0</v>
      </c>
      <c r="CK60" s="110">
        <v>3</v>
      </c>
      <c r="CL60" s="109">
        <f t="shared" ref="CL60:CL69" si="173">(CK60*$E60*$F60*$G60*$I60*$CL$11)</f>
        <v>113175.71999999999</v>
      </c>
      <c r="CM60" s="110"/>
      <c r="CN60" s="109">
        <f t="shared" ref="CN60:CN69" si="174">(CM60*$E60*$F60*$G60*$I60*$CN$11)</f>
        <v>0</v>
      </c>
      <c r="CO60" s="110">
        <v>1</v>
      </c>
      <c r="CP60" s="109">
        <f t="shared" ref="CP60:CP69" si="175">(CO60*$E60*$F60*$G60*$I60*$CP$11)</f>
        <v>34895.847000000002</v>
      </c>
      <c r="CQ60" s="110">
        <v>24</v>
      </c>
      <c r="CR60" s="109">
        <f t="shared" ref="CR60:CR69" si="176">(CQ60*$E60*$F60*$G60*$J60*$CR$11)</f>
        <v>1005000.3936000001</v>
      </c>
      <c r="CS60" s="110">
        <v>4</v>
      </c>
      <c r="CT60" s="109">
        <f t="shared" ref="CT60:CT69" si="177">(CS60*$E60*$F60*$G60*$J60*$CT$11)</f>
        <v>181081.15199999997</v>
      </c>
      <c r="CU60" s="110"/>
      <c r="CV60" s="109">
        <f t="shared" ref="CV60:CV69" si="178">(CU60*$E60*$F60*$G60*$J60*$CV$11)</f>
        <v>0</v>
      </c>
      <c r="CW60" s="132">
        <v>0</v>
      </c>
      <c r="CX60" s="109">
        <f t="shared" ref="CX60:CX69" si="179">(CW60*$E60*$F60*$G60*$J60*$CX$11)</f>
        <v>0</v>
      </c>
      <c r="CY60" s="110"/>
      <c r="CZ60" s="116">
        <f t="shared" ref="CZ60:CZ69" si="180">(CY60*$E60*$F60*$G60*$J60*$CZ$11)</f>
        <v>0</v>
      </c>
      <c r="DA60" s="110"/>
      <c r="DB60" s="109">
        <f t="shared" ref="DB60:DB69" si="181">(DA60*$E60*$F60*$G60*$J60*$DB$11)</f>
        <v>0</v>
      </c>
      <c r="DC60" s="134"/>
      <c r="DD60" s="109">
        <f t="shared" ref="DD60:DD69" si="182">(DC60*$E60*$F60*$G60*$J60*$DD$11)</f>
        <v>0</v>
      </c>
      <c r="DE60" s="110">
        <v>2</v>
      </c>
      <c r="DF60" s="109">
        <f t="shared" ref="DF60:DF69" si="183">(DE60*$E60*$F60*$G60*$J60*$DF$11)</f>
        <v>90540.575999999986</v>
      </c>
      <c r="DG60" s="110"/>
      <c r="DH60" s="109">
        <f t="shared" ref="DH60:DH69" si="184">(DG60*$E60*$F60*$G60*$K60*$DH$11)</f>
        <v>0</v>
      </c>
      <c r="DI60" s="110"/>
      <c r="DJ60" s="109">
        <f t="shared" ref="DJ60:DJ69" si="185">(DI60*$E60*$F60*$G60*$L60*$DJ$11)</f>
        <v>0</v>
      </c>
      <c r="DK60" s="123">
        <f t="shared" ref="DK60:DL69" si="186">SUM(M60,O60,Q60,S60,U60,W60,Y60,AA60,AC60,AE60,AG60,AI60,AO60,AS60,AU60,BY60,AK60,AY60,BA60,BC60,CO60,BE60,BG60,AM60,BK60,AQ60,CQ60,BM60,CS60,BO60,BQ60,BS60,CA60,BU60,BW60,CC60,CE60,CG60,CI60,CK60,CM60,CU60,CW60,BI60,AW60,CY60,DA60,DC60,DE60,DG60,DI60)</f>
        <v>630</v>
      </c>
      <c r="DL60" s="122">
        <f t="shared" si="186"/>
        <v>23417376.851399999</v>
      </c>
      <c r="DM60" s="1"/>
      <c r="DN60" s="1">
        <f t="shared" ref="DN60:DN69" si="187">DK60*F60</f>
        <v>611.1</v>
      </c>
      <c r="DO60" s="52">
        <f t="shared" ref="DO60:DO69" si="188">DK60*F60</f>
        <v>611.1</v>
      </c>
      <c r="DQ60" s="52">
        <f t="shared" ref="DQ60:DQ69" si="189">DK60*G60</f>
        <v>630</v>
      </c>
    </row>
    <row r="61" spans="1:121" ht="30" hidden="1" customHeight="1" x14ac:dyDescent="0.25">
      <c r="A61" s="128"/>
      <c r="B61" s="129">
        <v>40</v>
      </c>
      <c r="C61" s="101" t="s">
        <v>229</v>
      </c>
      <c r="D61" s="102" t="s">
        <v>230</v>
      </c>
      <c r="E61" s="89">
        <v>23150</v>
      </c>
      <c r="F61" s="130">
        <v>1.1100000000000001</v>
      </c>
      <c r="G61" s="104">
        <v>1</v>
      </c>
      <c r="H61" s="105"/>
      <c r="I61" s="106">
        <v>1.4</v>
      </c>
      <c r="J61" s="106">
        <v>1.68</v>
      </c>
      <c r="K61" s="106">
        <v>2.23</v>
      </c>
      <c r="L61" s="107">
        <v>2.57</v>
      </c>
      <c r="M61" s="110"/>
      <c r="N61" s="109">
        <f t="shared" si="135"/>
        <v>0</v>
      </c>
      <c r="O61" s="110"/>
      <c r="P61" s="110">
        <f t="shared" si="136"/>
        <v>0</v>
      </c>
      <c r="Q61" s="110">
        <v>86</v>
      </c>
      <c r="R61" s="109">
        <f t="shared" si="137"/>
        <v>3403244.46</v>
      </c>
      <c r="S61" s="110"/>
      <c r="T61" s="109">
        <f t="shared" si="138"/>
        <v>0</v>
      </c>
      <c r="U61" s="110"/>
      <c r="V61" s="109">
        <f t="shared" si="139"/>
        <v>0</v>
      </c>
      <c r="W61" s="110"/>
      <c r="X61" s="109">
        <f t="shared" si="140"/>
        <v>0</v>
      </c>
      <c r="Y61" s="110"/>
      <c r="Z61" s="109">
        <f t="shared" si="141"/>
        <v>0</v>
      </c>
      <c r="AA61" s="110"/>
      <c r="AB61" s="109">
        <f t="shared" si="142"/>
        <v>0</v>
      </c>
      <c r="AC61" s="110"/>
      <c r="AD61" s="109">
        <f t="shared" si="143"/>
        <v>0</v>
      </c>
      <c r="AE61" s="110"/>
      <c r="AF61" s="109">
        <f t="shared" si="144"/>
        <v>0</v>
      </c>
      <c r="AG61" s="112"/>
      <c r="AH61" s="109">
        <f t="shared" si="145"/>
        <v>0</v>
      </c>
      <c r="AI61" s="110"/>
      <c r="AJ61" s="109">
        <f t="shared" si="146"/>
        <v>0</v>
      </c>
      <c r="AK61" s="110"/>
      <c r="AL61" s="110">
        <f t="shared" si="147"/>
        <v>0</v>
      </c>
      <c r="AM61" s="110">
        <v>16</v>
      </c>
      <c r="AN61" s="109">
        <f t="shared" si="148"/>
        <v>759794.11200000008</v>
      </c>
      <c r="AO61" s="132">
        <v>0</v>
      </c>
      <c r="AP61" s="109">
        <f t="shared" si="149"/>
        <v>0</v>
      </c>
      <c r="AQ61" s="110"/>
      <c r="AR61" s="109">
        <f t="shared" si="150"/>
        <v>0</v>
      </c>
      <c r="AS61" s="110"/>
      <c r="AT61" s="109">
        <f t="shared" si="151"/>
        <v>0</v>
      </c>
      <c r="AU61" s="110"/>
      <c r="AV61" s="110">
        <f t="shared" si="152"/>
        <v>0</v>
      </c>
      <c r="AW61" s="110"/>
      <c r="AX61" s="109">
        <f t="shared" si="153"/>
        <v>0</v>
      </c>
      <c r="AY61" s="110"/>
      <c r="AZ61" s="109">
        <f t="shared" si="154"/>
        <v>0</v>
      </c>
      <c r="BA61" s="110"/>
      <c r="BB61" s="109">
        <f t="shared" si="155"/>
        <v>0</v>
      </c>
      <c r="BC61" s="110"/>
      <c r="BD61" s="109">
        <f t="shared" si="156"/>
        <v>0</v>
      </c>
      <c r="BE61" s="110"/>
      <c r="BF61" s="109">
        <f t="shared" si="157"/>
        <v>0</v>
      </c>
      <c r="BG61" s="110"/>
      <c r="BH61" s="109">
        <f t="shared" si="158"/>
        <v>0</v>
      </c>
      <c r="BI61" s="110"/>
      <c r="BJ61" s="109">
        <f t="shared" si="159"/>
        <v>0</v>
      </c>
      <c r="BK61" s="110"/>
      <c r="BL61" s="109">
        <f t="shared" si="160"/>
        <v>0</v>
      </c>
      <c r="BM61" s="110"/>
      <c r="BN61" s="109">
        <f t="shared" si="161"/>
        <v>0</v>
      </c>
      <c r="BO61" s="110"/>
      <c r="BP61" s="109">
        <f t="shared" si="162"/>
        <v>0</v>
      </c>
      <c r="BQ61" s="110">
        <v>1</v>
      </c>
      <c r="BR61" s="109">
        <f t="shared" si="163"/>
        <v>55257.753600000004</v>
      </c>
      <c r="BS61" s="110"/>
      <c r="BT61" s="116">
        <f t="shared" si="164"/>
        <v>0</v>
      </c>
      <c r="BU61" s="133"/>
      <c r="BV61" s="109">
        <f t="shared" si="165"/>
        <v>0</v>
      </c>
      <c r="BW61" s="110"/>
      <c r="BX61" s="109">
        <f t="shared" si="166"/>
        <v>0</v>
      </c>
      <c r="BY61" s="110"/>
      <c r="BZ61" s="109">
        <f t="shared" si="167"/>
        <v>0</v>
      </c>
      <c r="CA61" s="110"/>
      <c r="CB61" s="109">
        <f t="shared" si="168"/>
        <v>0</v>
      </c>
      <c r="CC61" s="134"/>
      <c r="CD61" s="110">
        <f t="shared" si="169"/>
        <v>0</v>
      </c>
      <c r="CE61" s="110"/>
      <c r="CF61" s="109">
        <f t="shared" si="170"/>
        <v>0</v>
      </c>
      <c r="CG61" s="110"/>
      <c r="CH61" s="109">
        <f t="shared" si="171"/>
        <v>0</v>
      </c>
      <c r="CI61" s="110"/>
      <c r="CJ61" s="109">
        <f t="shared" si="172"/>
        <v>0</v>
      </c>
      <c r="CK61" s="110"/>
      <c r="CL61" s="109">
        <f t="shared" si="173"/>
        <v>0</v>
      </c>
      <c r="CM61" s="110"/>
      <c r="CN61" s="109">
        <f t="shared" si="174"/>
        <v>0</v>
      </c>
      <c r="CO61" s="110"/>
      <c r="CP61" s="109">
        <f t="shared" si="175"/>
        <v>0</v>
      </c>
      <c r="CQ61" s="110">
        <v>8</v>
      </c>
      <c r="CR61" s="109">
        <f t="shared" si="176"/>
        <v>383350.66560000007</v>
      </c>
      <c r="CS61" s="110"/>
      <c r="CT61" s="109">
        <f t="shared" si="177"/>
        <v>0</v>
      </c>
      <c r="CU61" s="110"/>
      <c r="CV61" s="109">
        <f t="shared" si="178"/>
        <v>0</v>
      </c>
      <c r="CW61" s="132">
        <v>0</v>
      </c>
      <c r="CX61" s="109">
        <f t="shared" si="179"/>
        <v>0</v>
      </c>
      <c r="CY61" s="110"/>
      <c r="CZ61" s="116">
        <f t="shared" si="180"/>
        <v>0</v>
      </c>
      <c r="DA61" s="110"/>
      <c r="DB61" s="109">
        <f t="shared" si="181"/>
        <v>0</v>
      </c>
      <c r="DC61" s="134"/>
      <c r="DD61" s="109">
        <f t="shared" si="182"/>
        <v>0</v>
      </c>
      <c r="DE61" s="110"/>
      <c r="DF61" s="109">
        <f t="shared" si="183"/>
        <v>0</v>
      </c>
      <c r="DG61" s="110"/>
      <c r="DH61" s="109">
        <f t="shared" si="184"/>
        <v>0</v>
      </c>
      <c r="DI61" s="110"/>
      <c r="DJ61" s="109">
        <f t="shared" si="185"/>
        <v>0</v>
      </c>
      <c r="DK61" s="123">
        <f t="shared" si="186"/>
        <v>111</v>
      </c>
      <c r="DL61" s="122">
        <f t="shared" si="186"/>
        <v>4601646.991200001</v>
      </c>
      <c r="DM61" s="1"/>
      <c r="DN61" s="1">
        <f t="shared" si="187"/>
        <v>123.21000000000001</v>
      </c>
      <c r="DO61" s="52">
        <f t="shared" si="188"/>
        <v>123.21000000000001</v>
      </c>
      <c r="DQ61" s="52">
        <f t="shared" si="189"/>
        <v>111</v>
      </c>
    </row>
    <row r="62" spans="1:121" ht="30" hidden="1" customHeight="1" x14ac:dyDescent="0.25">
      <c r="A62" s="128"/>
      <c r="B62" s="129">
        <v>41</v>
      </c>
      <c r="C62" s="101" t="s">
        <v>231</v>
      </c>
      <c r="D62" s="102" t="s">
        <v>232</v>
      </c>
      <c r="E62" s="89">
        <v>23150</v>
      </c>
      <c r="F62" s="130">
        <v>1.97</v>
      </c>
      <c r="G62" s="104">
        <v>1</v>
      </c>
      <c r="H62" s="105"/>
      <c r="I62" s="106">
        <v>1.4</v>
      </c>
      <c r="J62" s="106">
        <v>1.68</v>
      </c>
      <c r="K62" s="106">
        <v>2.23</v>
      </c>
      <c r="L62" s="107">
        <v>2.57</v>
      </c>
      <c r="M62" s="110"/>
      <c r="N62" s="109">
        <f t="shared" si="135"/>
        <v>0</v>
      </c>
      <c r="O62" s="110"/>
      <c r="P62" s="110">
        <f t="shared" si="136"/>
        <v>0</v>
      </c>
      <c r="Q62" s="110">
        <v>4</v>
      </c>
      <c r="R62" s="109">
        <f t="shared" si="137"/>
        <v>280929.88</v>
      </c>
      <c r="S62" s="110"/>
      <c r="T62" s="109">
        <f t="shared" si="138"/>
        <v>0</v>
      </c>
      <c r="U62" s="110"/>
      <c r="V62" s="109">
        <f t="shared" si="139"/>
        <v>0</v>
      </c>
      <c r="W62" s="110"/>
      <c r="X62" s="109">
        <f t="shared" si="140"/>
        <v>0</v>
      </c>
      <c r="Y62" s="110"/>
      <c r="Z62" s="109">
        <f t="shared" si="141"/>
        <v>0</v>
      </c>
      <c r="AA62" s="110"/>
      <c r="AB62" s="109">
        <f t="shared" si="142"/>
        <v>0</v>
      </c>
      <c r="AC62" s="110"/>
      <c r="AD62" s="109">
        <f t="shared" si="143"/>
        <v>0</v>
      </c>
      <c r="AE62" s="110"/>
      <c r="AF62" s="109">
        <f t="shared" si="144"/>
        <v>0</v>
      </c>
      <c r="AG62" s="112"/>
      <c r="AH62" s="109">
        <f t="shared" si="145"/>
        <v>0</v>
      </c>
      <c r="AI62" s="110"/>
      <c r="AJ62" s="109">
        <f t="shared" si="146"/>
        <v>0</v>
      </c>
      <c r="AK62" s="110"/>
      <c r="AL62" s="110">
        <f t="shared" si="147"/>
        <v>0</v>
      </c>
      <c r="AM62" s="110">
        <v>0</v>
      </c>
      <c r="AN62" s="109">
        <f t="shared" si="148"/>
        <v>0</v>
      </c>
      <c r="AO62" s="132">
        <v>0</v>
      </c>
      <c r="AP62" s="109">
        <f t="shared" si="149"/>
        <v>0</v>
      </c>
      <c r="AQ62" s="110"/>
      <c r="AR62" s="116">
        <f t="shared" si="150"/>
        <v>0</v>
      </c>
      <c r="AS62" s="110"/>
      <c r="AT62" s="109">
        <f t="shared" si="151"/>
        <v>0</v>
      </c>
      <c r="AU62" s="110"/>
      <c r="AV62" s="110">
        <f t="shared" si="152"/>
        <v>0</v>
      </c>
      <c r="AW62" s="110"/>
      <c r="AX62" s="109">
        <f t="shared" si="153"/>
        <v>0</v>
      </c>
      <c r="AY62" s="110"/>
      <c r="AZ62" s="109">
        <f t="shared" si="154"/>
        <v>0</v>
      </c>
      <c r="BA62" s="110"/>
      <c r="BB62" s="109">
        <f t="shared" si="155"/>
        <v>0</v>
      </c>
      <c r="BC62" s="110"/>
      <c r="BD62" s="109">
        <f t="shared" si="156"/>
        <v>0</v>
      </c>
      <c r="BE62" s="110"/>
      <c r="BF62" s="109">
        <f t="shared" si="157"/>
        <v>0</v>
      </c>
      <c r="BG62" s="110"/>
      <c r="BH62" s="109">
        <f t="shared" si="158"/>
        <v>0</v>
      </c>
      <c r="BI62" s="110"/>
      <c r="BJ62" s="109">
        <f t="shared" si="159"/>
        <v>0</v>
      </c>
      <c r="BK62" s="110"/>
      <c r="BL62" s="109">
        <f t="shared" si="160"/>
        <v>0</v>
      </c>
      <c r="BM62" s="110"/>
      <c r="BN62" s="109">
        <f t="shared" si="161"/>
        <v>0</v>
      </c>
      <c r="BO62" s="110"/>
      <c r="BP62" s="109">
        <f t="shared" si="162"/>
        <v>0</v>
      </c>
      <c r="BQ62" s="110"/>
      <c r="BR62" s="109">
        <f t="shared" si="163"/>
        <v>0</v>
      </c>
      <c r="BS62" s="110"/>
      <c r="BT62" s="116">
        <f t="shared" si="164"/>
        <v>0</v>
      </c>
      <c r="BU62" s="133"/>
      <c r="BV62" s="109">
        <f t="shared" si="165"/>
        <v>0</v>
      </c>
      <c r="BW62" s="110"/>
      <c r="BX62" s="109">
        <f t="shared" si="166"/>
        <v>0</v>
      </c>
      <c r="BY62" s="110"/>
      <c r="BZ62" s="109">
        <f t="shared" si="167"/>
        <v>0</v>
      </c>
      <c r="CA62" s="110"/>
      <c r="CB62" s="109">
        <f t="shared" si="168"/>
        <v>0</v>
      </c>
      <c r="CC62" s="134"/>
      <c r="CD62" s="110">
        <f t="shared" si="169"/>
        <v>0</v>
      </c>
      <c r="CE62" s="110"/>
      <c r="CF62" s="109">
        <f t="shared" si="170"/>
        <v>0</v>
      </c>
      <c r="CG62" s="110"/>
      <c r="CH62" s="109">
        <f t="shared" si="171"/>
        <v>0</v>
      </c>
      <c r="CI62" s="110"/>
      <c r="CJ62" s="109">
        <f t="shared" si="172"/>
        <v>0</v>
      </c>
      <c r="CK62" s="110"/>
      <c r="CL62" s="109">
        <f t="shared" si="173"/>
        <v>0</v>
      </c>
      <c r="CM62" s="110"/>
      <c r="CN62" s="109">
        <f t="shared" si="174"/>
        <v>0</v>
      </c>
      <c r="CO62" s="110"/>
      <c r="CP62" s="109">
        <f t="shared" si="175"/>
        <v>0</v>
      </c>
      <c r="CQ62" s="110">
        <v>0</v>
      </c>
      <c r="CR62" s="109">
        <f t="shared" si="176"/>
        <v>0</v>
      </c>
      <c r="CS62" s="110"/>
      <c r="CT62" s="109">
        <f t="shared" si="177"/>
        <v>0</v>
      </c>
      <c r="CU62" s="110"/>
      <c r="CV62" s="109">
        <f t="shared" si="178"/>
        <v>0</v>
      </c>
      <c r="CW62" s="132">
        <v>0</v>
      </c>
      <c r="CX62" s="109">
        <f t="shared" si="179"/>
        <v>0</v>
      </c>
      <c r="CY62" s="110"/>
      <c r="CZ62" s="116">
        <f t="shared" si="180"/>
        <v>0</v>
      </c>
      <c r="DA62" s="110"/>
      <c r="DB62" s="109">
        <f t="shared" si="181"/>
        <v>0</v>
      </c>
      <c r="DC62" s="134"/>
      <c r="DD62" s="109">
        <f t="shared" si="182"/>
        <v>0</v>
      </c>
      <c r="DE62" s="110"/>
      <c r="DF62" s="109">
        <f t="shared" si="183"/>
        <v>0</v>
      </c>
      <c r="DG62" s="110"/>
      <c r="DH62" s="109">
        <f t="shared" si="184"/>
        <v>0</v>
      </c>
      <c r="DI62" s="110"/>
      <c r="DJ62" s="122">
        <f t="shared" si="185"/>
        <v>0</v>
      </c>
      <c r="DK62" s="123">
        <f t="shared" si="186"/>
        <v>4</v>
      </c>
      <c r="DL62" s="122">
        <f t="shared" si="186"/>
        <v>280929.88</v>
      </c>
      <c r="DM62" s="1"/>
      <c r="DN62" s="1">
        <f t="shared" si="187"/>
        <v>7.88</v>
      </c>
      <c r="DO62" s="52">
        <f t="shared" si="188"/>
        <v>7.88</v>
      </c>
      <c r="DQ62" s="52">
        <f t="shared" si="189"/>
        <v>4</v>
      </c>
    </row>
    <row r="63" spans="1:121" ht="30" hidden="1" customHeight="1" x14ac:dyDescent="0.25">
      <c r="A63" s="128"/>
      <c r="B63" s="129">
        <v>42</v>
      </c>
      <c r="C63" s="101" t="s">
        <v>233</v>
      </c>
      <c r="D63" s="102" t="s">
        <v>234</v>
      </c>
      <c r="E63" s="89">
        <v>23150</v>
      </c>
      <c r="F63" s="130">
        <v>2.78</v>
      </c>
      <c r="G63" s="104">
        <v>1</v>
      </c>
      <c r="H63" s="105"/>
      <c r="I63" s="106">
        <v>1.4</v>
      </c>
      <c r="J63" s="106">
        <v>1.68</v>
      </c>
      <c r="K63" s="106">
        <v>2.23</v>
      </c>
      <c r="L63" s="107">
        <v>2.57</v>
      </c>
      <c r="M63" s="110"/>
      <c r="N63" s="109">
        <f t="shared" si="135"/>
        <v>0</v>
      </c>
      <c r="O63" s="110"/>
      <c r="P63" s="110">
        <f t="shared" si="136"/>
        <v>0</v>
      </c>
      <c r="Q63" s="110">
        <v>23</v>
      </c>
      <c r="R63" s="109">
        <f t="shared" si="137"/>
        <v>2279524.94</v>
      </c>
      <c r="S63" s="110"/>
      <c r="T63" s="109">
        <f t="shared" si="138"/>
        <v>0</v>
      </c>
      <c r="U63" s="110"/>
      <c r="V63" s="109">
        <f t="shared" si="139"/>
        <v>0</v>
      </c>
      <c r="W63" s="110"/>
      <c r="X63" s="109">
        <f t="shared" si="140"/>
        <v>0</v>
      </c>
      <c r="Y63" s="110"/>
      <c r="Z63" s="109">
        <f t="shared" si="141"/>
        <v>0</v>
      </c>
      <c r="AA63" s="110"/>
      <c r="AB63" s="109">
        <f t="shared" si="142"/>
        <v>0</v>
      </c>
      <c r="AC63" s="110"/>
      <c r="AD63" s="109">
        <f t="shared" si="143"/>
        <v>0</v>
      </c>
      <c r="AE63" s="110"/>
      <c r="AF63" s="109">
        <f t="shared" si="144"/>
        <v>0</v>
      </c>
      <c r="AG63" s="112"/>
      <c r="AH63" s="109">
        <f t="shared" si="145"/>
        <v>0</v>
      </c>
      <c r="AI63" s="110"/>
      <c r="AJ63" s="109">
        <f t="shared" si="146"/>
        <v>0</v>
      </c>
      <c r="AK63" s="110"/>
      <c r="AL63" s="110">
        <f t="shared" si="147"/>
        <v>0</v>
      </c>
      <c r="AM63" s="110">
        <v>0</v>
      </c>
      <c r="AN63" s="109">
        <f t="shared" si="148"/>
        <v>0</v>
      </c>
      <c r="AO63" s="132">
        <v>0</v>
      </c>
      <c r="AP63" s="109">
        <f t="shared" si="149"/>
        <v>0</v>
      </c>
      <c r="AQ63" s="110"/>
      <c r="AR63" s="116">
        <f t="shared" si="150"/>
        <v>0</v>
      </c>
      <c r="AS63" s="110"/>
      <c r="AT63" s="109">
        <f t="shared" si="151"/>
        <v>0</v>
      </c>
      <c r="AU63" s="110"/>
      <c r="AV63" s="110">
        <f t="shared" si="152"/>
        <v>0</v>
      </c>
      <c r="AW63" s="110"/>
      <c r="AX63" s="109">
        <f t="shared" si="153"/>
        <v>0</v>
      </c>
      <c r="AY63" s="110"/>
      <c r="AZ63" s="109">
        <f t="shared" si="154"/>
        <v>0</v>
      </c>
      <c r="BA63" s="110"/>
      <c r="BB63" s="109">
        <f t="shared" si="155"/>
        <v>0</v>
      </c>
      <c r="BC63" s="110"/>
      <c r="BD63" s="109">
        <f t="shared" si="156"/>
        <v>0</v>
      </c>
      <c r="BE63" s="110"/>
      <c r="BF63" s="109">
        <f t="shared" si="157"/>
        <v>0</v>
      </c>
      <c r="BG63" s="110"/>
      <c r="BH63" s="109">
        <f t="shared" si="158"/>
        <v>0</v>
      </c>
      <c r="BI63" s="110"/>
      <c r="BJ63" s="109">
        <f t="shared" si="159"/>
        <v>0</v>
      </c>
      <c r="BK63" s="110"/>
      <c r="BL63" s="109">
        <f t="shared" si="160"/>
        <v>0</v>
      </c>
      <c r="BM63" s="110"/>
      <c r="BN63" s="109">
        <f t="shared" si="161"/>
        <v>0</v>
      </c>
      <c r="BO63" s="110"/>
      <c r="BP63" s="109">
        <f t="shared" si="162"/>
        <v>0</v>
      </c>
      <c r="BQ63" s="110"/>
      <c r="BR63" s="109">
        <f t="shared" si="163"/>
        <v>0</v>
      </c>
      <c r="BS63" s="110"/>
      <c r="BT63" s="116">
        <f t="shared" si="164"/>
        <v>0</v>
      </c>
      <c r="BU63" s="133"/>
      <c r="BV63" s="109">
        <f t="shared" si="165"/>
        <v>0</v>
      </c>
      <c r="BW63" s="110"/>
      <c r="BX63" s="109">
        <f t="shared" si="166"/>
        <v>0</v>
      </c>
      <c r="BY63" s="110"/>
      <c r="BZ63" s="109">
        <f t="shared" si="167"/>
        <v>0</v>
      </c>
      <c r="CA63" s="110"/>
      <c r="CB63" s="109">
        <f t="shared" si="168"/>
        <v>0</v>
      </c>
      <c r="CC63" s="134"/>
      <c r="CD63" s="110">
        <f t="shared" si="169"/>
        <v>0</v>
      </c>
      <c r="CE63" s="110"/>
      <c r="CF63" s="109">
        <f t="shared" si="170"/>
        <v>0</v>
      </c>
      <c r="CG63" s="110"/>
      <c r="CH63" s="109">
        <f t="shared" si="171"/>
        <v>0</v>
      </c>
      <c r="CI63" s="110"/>
      <c r="CJ63" s="109">
        <f t="shared" si="172"/>
        <v>0</v>
      </c>
      <c r="CK63" s="110"/>
      <c r="CL63" s="109">
        <f t="shared" si="173"/>
        <v>0</v>
      </c>
      <c r="CM63" s="110"/>
      <c r="CN63" s="109">
        <f t="shared" si="174"/>
        <v>0</v>
      </c>
      <c r="CO63" s="110"/>
      <c r="CP63" s="109">
        <f t="shared" si="175"/>
        <v>0</v>
      </c>
      <c r="CQ63" s="110">
        <v>0</v>
      </c>
      <c r="CR63" s="109">
        <f t="shared" si="176"/>
        <v>0</v>
      </c>
      <c r="CS63" s="110"/>
      <c r="CT63" s="109">
        <f t="shared" si="177"/>
        <v>0</v>
      </c>
      <c r="CU63" s="110"/>
      <c r="CV63" s="109">
        <f t="shared" si="178"/>
        <v>0</v>
      </c>
      <c r="CW63" s="132">
        <v>0</v>
      </c>
      <c r="CX63" s="109">
        <f t="shared" si="179"/>
        <v>0</v>
      </c>
      <c r="CY63" s="110"/>
      <c r="CZ63" s="116">
        <f t="shared" si="180"/>
        <v>0</v>
      </c>
      <c r="DA63" s="110"/>
      <c r="DB63" s="109">
        <f t="shared" si="181"/>
        <v>0</v>
      </c>
      <c r="DC63" s="134"/>
      <c r="DD63" s="109">
        <f t="shared" si="182"/>
        <v>0</v>
      </c>
      <c r="DE63" s="110"/>
      <c r="DF63" s="109">
        <f t="shared" si="183"/>
        <v>0</v>
      </c>
      <c r="DG63" s="110"/>
      <c r="DH63" s="109">
        <f t="shared" si="184"/>
        <v>0</v>
      </c>
      <c r="DI63" s="110"/>
      <c r="DJ63" s="122">
        <f t="shared" si="185"/>
        <v>0</v>
      </c>
      <c r="DK63" s="123">
        <f t="shared" si="186"/>
        <v>23</v>
      </c>
      <c r="DL63" s="122">
        <f t="shared" si="186"/>
        <v>2279524.94</v>
      </c>
      <c r="DM63" s="1"/>
      <c r="DN63" s="1">
        <f t="shared" si="187"/>
        <v>63.94</v>
      </c>
      <c r="DO63" s="52">
        <f t="shared" si="188"/>
        <v>63.94</v>
      </c>
      <c r="DQ63" s="52">
        <f t="shared" si="189"/>
        <v>23</v>
      </c>
    </row>
    <row r="64" spans="1:121" ht="30" hidden="1" customHeight="1" x14ac:dyDescent="0.25">
      <c r="A64" s="128"/>
      <c r="B64" s="129">
        <v>43</v>
      </c>
      <c r="C64" s="101" t="s">
        <v>235</v>
      </c>
      <c r="D64" s="102" t="s">
        <v>236</v>
      </c>
      <c r="E64" s="89">
        <v>23150</v>
      </c>
      <c r="F64" s="130">
        <v>1.1499999999999999</v>
      </c>
      <c r="G64" s="104">
        <v>1</v>
      </c>
      <c r="H64" s="105"/>
      <c r="I64" s="106">
        <v>1.4</v>
      </c>
      <c r="J64" s="106">
        <v>1.68</v>
      </c>
      <c r="K64" s="106">
        <v>2.23</v>
      </c>
      <c r="L64" s="107">
        <v>2.57</v>
      </c>
      <c r="M64" s="110"/>
      <c r="N64" s="109">
        <f t="shared" si="135"/>
        <v>0</v>
      </c>
      <c r="O64" s="110"/>
      <c r="P64" s="110">
        <f t="shared" si="136"/>
        <v>0</v>
      </c>
      <c r="Q64" s="110">
        <v>10</v>
      </c>
      <c r="R64" s="109">
        <f t="shared" si="137"/>
        <v>409986.50000000006</v>
      </c>
      <c r="S64" s="110"/>
      <c r="T64" s="109">
        <f t="shared" si="138"/>
        <v>0</v>
      </c>
      <c r="U64" s="110"/>
      <c r="V64" s="109">
        <f t="shared" si="139"/>
        <v>0</v>
      </c>
      <c r="W64" s="110"/>
      <c r="X64" s="109">
        <f t="shared" si="140"/>
        <v>0</v>
      </c>
      <c r="Y64" s="110"/>
      <c r="Z64" s="109">
        <f t="shared" si="141"/>
        <v>0</v>
      </c>
      <c r="AA64" s="110"/>
      <c r="AB64" s="109">
        <f t="shared" si="142"/>
        <v>0</v>
      </c>
      <c r="AC64" s="110"/>
      <c r="AD64" s="109">
        <f t="shared" si="143"/>
        <v>0</v>
      </c>
      <c r="AE64" s="110"/>
      <c r="AF64" s="109">
        <f t="shared" si="144"/>
        <v>0</v>
      </c>
      <c r="AG64" s="112"/>
      <c r="AH64" s="109">
        <f t="shared" si="145"/>
        <v>0</v>
      </c>
      <c r="AI64" s="110"/>
      <c r="AJ64" s="109">
        <f t="shared" si="146"/>
        <v>0</v>
      </c>
      <c r="AK64" s="110"/>
      <c r="AL64" s="110">
        <f t="shared" si="147"/>
        <v>0</v>
      </c>
      <c r="AM64" s="110">
        <v>0</v>
      </c>
      <c r="AN64" s="109">
        <f t="shared" si="148"/>
        <v>0</v>
      </c>
      <c r="AO64" s="132">
        <v>0</v>
      </c>
      <c r="AP64" s="109">
        <f t="shared" si="149"/>
        <v>0</v>
      </c>
      <c r="AQ64" s="110"/>
      <c r="AR64" s="116">
        <f t="shared" si="150"/>
        <v>0</v>
      </c>
      <c r="AS64" s="205"/>
      <c r="AT64" s="109">
        <f t="shared" si="151"/>
        <v>0</v>
      </c>
      <c r="AU64" s="110"/>
      <c r="AV64" s="110">
        <f t="shared" si="152"/>
        <v>0</v>
      </c>
      <c r="AW64" s="110"/>
      <c r="AX64" s="109">
        <f t="shared" si="153"/>
        <v>0</v>
      </c>
      <c r="AY64" s="110"/>
      <c r="AZ64" s="109">
        <f t="shared" si="154"/>
        <v>0</v>
      </c>
      <c r="BA64" s="110"/>
      <c r="BB64" s="109">
        <f t="shared" si="155"/>
        <v>0</v>
      </c>
      <c r="BC64" s="110"/>
      <c r="BD64" s="109">
        <f t="shared" si="156"/>
        <v>0</v>
      </c>
      <c r="BE64" s="110"/>
      <c r="BF64" s="109">
        <f t="shared" si="157"/>
        <v>0</v>
      </c>
      <c r="BG64" s="110"/>
      <c r="BH64" s="109">
        <f t="shared" si="158"/>
        <v>0</v>
      </c>
      <c r="BI64" s="110"/>
      <c r="BJ64" s="109">
        <f t="shared" si="159"/>
        <v>0</v>
      </c>
      <c r="BK64" s="110"/>
      <c r="BL64" s="109">
        <f t="shared" si="160"/>
        <v>0</v>
      </c>
      <c r="BM64" s="110"/>
      <c r="BN64" s="109">
        <f t="shared" si="161"/>
        <v>0</v>
      </c>
      <c r="BO64" s="110"/>
      <c r="BP64" s="109">
        <f t="shared" si="162"/>
        <v>0</v>
      </c>
      <c r="BQ64" s="110"/>
      <c r="BR64" s="109">
        <f t="shared" si="163"/>
        <v>0</v>
      </c>
      <c r="BS64" s="110"/>
      <c r="BT64" s="116">
        <f t="shared" si="164"/>
        <v>0</v>
      </c>
      <c r="BU64" s="133"/>
      <c r="BV64" s="109">
        <f t="shared" si="165"/>
        <v>0</v>
      </c>
      <c r="BW64" s="110"/>
      <c r="BX64" s="109">
        <f t="shared" si="166"/>
        <v>0</v>
      </c>
      <c r="BY64" s="110"/>
      <c r="BZ64" s="109">
        <f t="shared" si="167"/>
        <v>0</v>
      </c>
      <c r="CA64" s="110"/>
      <c r="CB64" s="109">
        <f t="shared" si="168"/>
        <v>0</v>
      </c>
      <c r="CC64" s="134"/>
      <c r="CD64" s="110">
        <f t="shared" si="169"/>
        <v>0</v>
      </c>
      <c r="CE64" s="110"/>
      <c r="CF64" s="109">
        <f t="shared" si="170"/>
        <v>0</v>
      </c>
      <c r="CG64" s="110"/>
      <c r="CH64" s="109">
        <f t="shared" si="171"/>
        <v>0</v>
      </c>
      <c r="CI64" s="110"/>
      <c r="CJ64" s="109">
        <f t="shared" si="172"/>
        <v>0</v>
      </c>
      <c r="CK64" s="110"/>
      <c r="CL64" s="109">
        <f t="shared" si="173"/>
        <v>0</v>
      </c>
      <c r="CM64" s="110"/>
      <c r="CN64" s="109">
        <f t="shared" si="174"/>
        <v>0</v>
      </c>
      <c r="CO64" s="110"/>
      <c r="CP64" s="109">
        <f t="shared" si="175"/>
        <v>0</v>
      </c>
      <c r="CQ64" s="110">
        <v>2</v>
      </c>
      <c r="CR64" s="109">
        <f t="shared" si="176"/>
        <v>99291.275999999998</v>
      </c>
      <c r="CS64" s="110"/>
      <c r="CT64" s="109">
        <f t="shared" si="177"/>
        <v>0</v>
      </c>
      <c r="CU64" s="110"/>
      <c r="CV64" s="109">
        <f t="shared" si="178"/>
        <v>0</v>
      </c>
      <c r="CW64" s="132">
        <v>0</v>
      </c>
      <c r="CX64" s="109">
        <f t="shared" si="179"/>
        <v>0</v>
      </c>
      <c r="CY64" s="110"/>
      <c r="CZ64" s="116">
        <f t="shared" si="180"/>
        <v>0</v>
      </c>
      <c r="DA64" s="110"/>
      <c r="DB64" s="109">
        <f t="shared" si="181"/>
        <v>0</v>
      </c>
      <c r="DC64" s="134"/>
      <c r="DD64" s="109">
        <f t="shared" si="182"/>
        <v>0</v>
      </c>
      <c r="DE64" s="110"/>
      <c r="DF64" s="109">
        <f t="shared" si="183"/>
        <v>0</v>
      </c>
      <c r="DG64" s="110"/>
      <c r="DH64" s="109">
        <f t="shared" si="184"/>
        <v>0</v>
      </c>
      <c r="DI64" s="110"/>
      <c r="DJ64" s="122">
        <f t="shared" si="185"/>
        <v>0</v>
      </c>
      <c r="DK64" s="123">
        <f t="shared" si="186"/>
        <v>12</v>
      </c>
      <c r="DL64" s="122">
        <f t="shared" si="186"/>
        <v>509277.77600000007</v>
      </c>
      <c r="DM64" s="1"/>
      <c r="DN64" s="1">
        <f t="shared" si="187"/>
        <v>13.799999999999999</v>
      </c>
      <c r="DO64" s="52">
        <f t="shared" si="188"/>
        <v>13.799999999999999</v>
      </c>
      <c r="DQ64" s="52">
        <f t="shared" si="189"/>
        <v>12</v>
      </c>
    </row>
    <row r="65" spans="1:121" ht="30" customHeight="1" x14ac:dyDescent="0.25">
      <c r="A65" s="128"/>
      <c r="B65" s="129">
        <v>44</v>
      </c>
      <c r="C65" s="101" t="s">
        <v>237</v>
      </c>
      <c r="D65" s="102" t="s">
        <v>238</v>
      </c>
      <c r="E65" s="89">
        <v>23150</v>
      </c>
      <c r="F65" s="130">
        <v>1.22</v>
      </c>
      <c r="G65" s="104">
        <v>1</v>
      </c>
      <c r="H65" s="105"/>
      <c r="I65" s="106">
        <v>1.4</v>
      </c>
      <c r="J65" s="106">
        <v>1.68</v>
      </c>
      <c r="K65" s="106">
        <v>2.23</v>
      </c>
      <c r="L65" s="107">
        <v>2.57</v>
      </c>
      <c r="M65" s="110"/>
      <c r="N65" s="109">
        <f t="shared" si="135"/>
        <v>0</v>
      </c>
      <c r="O65" s="110"/>
      <c r="P65" s="110">
        <f t="shared" si="136"/>
        <v>0</v>
      </c>
      <c r="Q65" s="110">
        <v>28</v>
      </c>
      <c r="R65" s="109">
        <f t="shared" si="137"/>
        <v>1217838.1599999999</v>
      </c>
      <c r="S65" s="110">
        <v>5</v>
      </c>
      <c r="T65" s="109">
        <f t="shared" si="138"/>
        <v>242348.47583333336</v>
      </c>
      <c r="U65" s="110"/>
      <c r="V65" s="109">
        <f t="shared" si="139"/>
        <v>0</v>
      </c>
      <c r="W65" s="110"/>
      <c r="X65" s="109">
        <f t="shared" si="140"/>
        <v>0</v>
      </c>
      <c r="Y65" s="110"/>
      <c r="Z65" s="109">
        <f t="shared" si="141"/>
        <v>0</v>
      </c>
      <c r="AA65" s="110"/>
      <c r="AB65" s="109">
        <f t="shared" si="142"/>
        <v>0</v>
      </c>
      <c r="AC65" s="110"/>
      <c r="AD65" s="109">
        <f t="shared" si="143"/>
        <v>0</v>
      </c>
      <c r="AE65" s="110"/>
      <c r="AF65" s="109">
        <f t="shared" si="144"/>
        <v>0</v>
      </c>
      <c r="AG65" s="112"/>
      <c r="AH65" s="109">
        <f t="shared" si="145"/>
        <v>0</v>
      </c>
      <c r="AI65" s="110"/>
      <c r="AJ65" s="109">
        <f t="shared" si="146"/>
        <v>0</v>
      </c>
      <c r="AK65" s="110"/>
      <c r="AL65" s="110">
        <f t="shared" si="147"/>
        <v>0</v>
      </c>
      <c r="AM65" s="110">
        <v>38</v>
      </c>
      <c r="AN65" s="109">
        <f t="shared" si="148"/>
        <v>1983336.432</v>
      </c>
      <c r="AO65" s="132">
        <v>0</v>
      </c>
      <c r="AP65" s="109">
        <f t="shared" si="149"/>
        <v>0</v>
      </c>
      <c r="AQ65" s="110"/>
      <c r="AR65" s="116">
        <f t="shared" si="150"/>
        <v>0</v>
      </c>
      <c r="AS65" s="110"/>
      <c r="AT65" s="109">
        <f t="shared" si="151"/>
        <v>0</v>
      </c>
      <c r="AU65" s="110"/>
      <c r="AV65" s="110">
        <f t="shared" si="152"/>
        <v>0</v>
      </c>
      <c r="AW65" s="110"/>
      <c r="AX65" s="109">
        <f t="shared" si="153"/>
        <v>0</v>
      </c>
      <c r="AY65" s="110"/>
      <c r="AZ65" s="109">
        <f t="shared" si="154"/>
        <v>0</v>
      </c>
      <c r="BA65" s="110"/>
      <c r="BB65" s="109">
        <f t="shared" si="155"/>
        <v>0</v>
      </c>
      <c r="BC65" s="110"/>
      <c r="BD65" s="109">
        <f t="shared" si="156"/>
        <v>0</v>
      </c>
      <c r="BE65" s="110"/>
      <c r="BF65" s="109">
        <f t="shared" si="157"/>
        <v>0</v>
      </c>
      <c r="BG65" s="110"/>
      <c r="BH65" s="109">
        <f t="shared" si="158"/>
        <v>0</v>
      </c>
      <c r="BI65" s="110"/>
      <c r="BJ65" s="109">
        <f t="shared" si="159"/>
        <v>0</v>
      </c>
      <c r="BK65" s="110"/>
      <c r="BL65" s="109">
        <f t="shared" si="160"/>
        <v>0</v>
      </c>
      <c r="BM65" s="110"/>
      <c r="BN65" s="109">
        <f t="shared" si="161"/>
        <v>0</v>
      </c>
      <c r="BO65" s="110"/>
      <c r="BP65" s="109">
        <f t="shared" si="162"/>
        <v>0</v>
      </c>
      <c r="BQ65" s="110">
        <v>5</v>
      </c>
      <c r="BR65" s="109">
        <f t="shared" si="163"/>
        <v>303668.73599999998</v>
      </c>
      <c r="BS65" s="110"/>
      <c r="BT65" s="116">
        <f t="shared" si="164"/>
        <v>0</v>
      </c>
      <c r="BU65" s="133"/>
      <c r="BV65" s="109">
        <f t="shared" si="165"/>
        <v>0</v>
      </c>
      <c r="BW65" s="110"/>
      <c r="BX65" s="109">
        <f t="shared" si="166"/>
        <v>0</v>
      </c>
      <c r="BY65" s="110"/>
      <c r="BZ65" s="109">
        <f t="shared" si="167"/>
        <v>0</v>
      </c>
      <c r="CA65" s="110">
        <v>3</v>
      </c>
      <c r="CB65" s="109">
        <f t="shared" si="168"/>
        <v>142344.72</v>
      </c>
      <c r="CC65" s="134"/>
      <c r="CD65" s="110">
        <f t="shared" si="169"/>
        <v>0</v>
      </c>
      <c r="CE65" s="110"/>
      <c r="CF65" s="109">
        <f t="shared" si="170"/>
        <v>0</v>
      </c>
      <c r="CG65" s="110"/>
      <c r="CH65" s="109">
        <f t="shared" si="171"/>
        <v>0</v>
      </c>
      <c r="CI65" s="110"/>
      <c r="CJ65" s="109">
        <f t="shared" si="172"/>
        <v>0</v>
      </c>
      <c r="CK65" s="110"/>
      <c r="CL65" s="109">
        <f t="shared" si="173"/>
        <v>0</v>
      </c>
      <c r="CM65" s="110"/>
      <c r="CN65" s="109">
        <f t="shared" si="174"/>
        <v>0</v>
      </c>
      <c r="CO65" s="110"/>
      <c r="CP65" s="109">
        <f t="shared" si="175"/>
        <v>0</v>
      </c>
      <c r="CQ65" s="110">
        <v>5</v>
      </c>
      <c r="CR65" s="109">
        <f t="shared" si="176"/>
        <v>263337.73200000002</v>
      </c>
      <c r="CS65" s="110"/>
      <c r="CT65" s="109">
        <f t="shared" si="177"/>
        <v>0</v>
      </c>
      <c r="CU65" s="110"/>
      <c r="CV65" s="109">
        <f t="shared" si="178"/>
        <v>0</v>
      </c>
      <c r="CW65" s="132">
        <v>0</v>
      </c>
      <c r="CX65" s="109">
        <f t="shared" si="179"/>
        <v>0</v>
      </c>
      <c r="CY65" s="110"/>
      <c r="CZ65" s="116">
        <f t="shared" si="180"/>
        <v>0</v>
      </c>
      <c r="DA65" s="110"/>
      <c r="DB65" s="109">
        <f t="shared" si="181"/>
        <v>0</v>
      </c>
      <c r="DC65" s="134"/>
      <c r="DD65" s="109">
        <f t="shared" si="182"/>
        <v>0</v>
      </c>
      <c r="DE65" s="110"/>
      <c r="DF65" s="109">
        <f t="shared" si="183"/>
        <v>0</v>
      </c>
      <c r="DG65" s="110"/>
      <c r="DH65" s="109">
        <f t="shared" si="184"/>
        <v>0</v>
      </c>
      <c r="DI65" s="110"/>
      <c r="DJ65" s="122">
        <f t="shared" si="185"/>
        <v>0</v>
      </c>
      <c r="DK65" s="123">
        <f t="shared" si="186"/>
        <v>84</v>
      </c>
      <c r="DL65" s="122">
        <f t="shared" si="186"/>
        <v>4152874.2558333334</v>
      </c>
      <c r="DM65" s="1"/>
      <c r="DN65" s="1">
        <f t="shared" si="187"/>
        <v>102.48</v>
      </c>
      <c r="DO65" s="52">
        <f t="shared" si="188"/>
        <v>102.48</v>
      </c>
      <c r="DQ65" s="52">
        <f t="shared" si="189"/>
        <v>84</v>
      </c>
    </row>
    <row r="66" spans="1:121" ht="30" hidden="1" customHeight="1" x14ac:dyDescent="0.25">
      <c r="A66" s="128"/>
      <c r="B66" s="129">
        <v>45</v>
      </c>
      <c r="C66" s="363" t="s">
        <v>239</v>
      </c>
      <c r="D66" s="102" t="s">
        <v>240</v>
      </c>
      <c r="E66" s="89">
        <v>23150</v>
      </c>
      <c r="F66" s="130">
        <v>1.78</v>
      </c>
      <c r="G66" s="104">
        <v>1</v>
      </c>
      <c r="H66" s="105"/>
      <c r="I66" s="106">
        <v>1.4</v>
      </c>
      <c r="J66" s="106">
        <v>1.68</v>
      </c>
      <c r="K66" s="106">
        <v>2.23</v>
      </c>
      <c r="L66" s="107">
        <v>2.57</v>
      </c>
      <c r="M66" s="110"/>
      <c r="N66" s="109">
        <f>(M66*$E66*$F66*$G66*$I66*$N$11)</f>
        <v>0</v>
      </c>
      <c r="O66" s="110"/>
      <c r="P66" s="110">
        <f>(O66*$E66*$F66*$G66*$I66*$P$11)</f>
        <v>0</v>
      </c>
      <c r="Q66" s="110">
        <v>264</v>
      </c>
      <c r="R66" s="109">
        <f>(Q66*$E66*$F66*$G66*$I66*$R$11)</f>
        <v>16753117.92</v>
      </c>
      <c r="S66" s="110"/>
      <c r="T66" s="109">
        <f t="shared" si="138"/>
        <v>0</v>
      </c>
      <c r="U66" s="110"/>
      <c r="V66" s="109">
        <f>(U66*$E66*$F66*$G66*$I66*$V$11)</f>
        <v>0</v>
      </c>
      <c r="W66" s="110"/>
      <c r="X66" s="109">
        <f>(W66*$E66*$F66*$G66*$I66*$X$11)</f>
        <v>0</v>
      </c>
      <c r="Y66" s="110"/>
      <c r="Z66" s="109">
        <f>(Y66*$E66*$F66*$G66*$I66*$Z$11)</f>
        <v>0</v>
      </c>
      <c r="AA66" s="110"/>
      <c r="AB66" s="109">
        <f>(AA66*$E66*$F66*$G66*$I66*$AB$11)</f>
        <v>0</v>
      </c>
      <c r="AC66" s="110"/>
      <c r="AD66" s="109">
        <f>(AC66*$E66*$F66*$G66*$I66*$AD$11)</f>
        <v>0</v>
      </c>
      <c r="AE66" s="110"/>
      <c r="AF66" s="109">
        <f>(AE66*$E66*$F66*$G66*$I66*$AF$11)</f>
        <v>0</v>
      </c>
      <c r="AG66" s="112"/>
      <c r="AH66" s="109">
        <f>(AG66*$E66*$F66*$G66*$I66*$AH$11)</f>
        <v>0</v>
      </c>
      <c r="AI66" s="110"/>
      <c r="AJ66" s="109">
        <f>(AI66*$E66*$F66*$G66*$I66*$AJ$11)</f>
        <v>0</v>
      </c>
      <c r="AK66" s="110"/>
      <c r="AL66" s="110">
        <f>(AK66*$E66*$F66*$G66*$I66*$AL$11)</f>
        <v>0</v>
      </c>
      <c r="AM66" s="110">
        <v>5</v>
      </c>
      <c r="AN66" s="109">
        <f>(AM66*$E66*$F66*$G66*$J66*$AN$11)</f>
        <v>380752.68</v>
      </c>
      <c r="AO66" s="132">
        <v>0</v>
      </c>
      <c r="AP66" s="109">
        <f>(AO66*$E66*$F66*$G66*$J66*$AP$11)</f>
        <v>0</v>
      </c>
      <c r="AQ66" s="110"/>
      <c r="AR66" s="116">
        <f>(AQ66*$E66*$F66*$G66*$J66*$AR$11)</f>
        <v>0</v>
      </c>
      <c r="AS66" s="205"/>
      <c r="AT66" s="109">
        <f>(AS66*$E66*$F66*$G66*$I66*$AT$11)</f>
        <v>0</v>
      </c>
      <c r="AU66" s="110"/>
      <c r="AV66" s="110">
        <f>(AU66*$E66*$F66*$G66*$I66*$AV$11)</f>
        <v>0</v>
      </c>
      <c r="AW66" s="110"/>
      <c r="AX66" s="109">
        <f t="shared" si="153"/>
        <v>0</v>
      </c>
      <c r="AY66" s="110"/>
      <c r="AZ66" s="109">
        <f>(AY66*$E66*$F66*$G66*$I66*$AZ$11)</f>
        <v>0</v>
      </c>
      <c r="BA66" s="110"/>
      <c r="BB66" s="109">
        <f>(BA66*$E66*$F66*$G66*$I66*$BB$11)</f>
        <v>0</v>
      </c>
      <c r="BC66" s="110"/>
      <c r="BD66" s="109">
        <f>(BC66*$E66*$F66*$G66*$I66*$BD$11)</f>
        <v>0</v>
      </c>
      <c r="BE66" s="110"/>
      <c r="BF66" s="109">
        <f t="shared" si="157"/>
        <v>0</v>
      </c>
      <c r="BG66" s="110"/>
      <c r="BH66" s="109">
        <f t="shared" si="158"/>
        <v>0</v>
      </c>
      <c r="BI66" s="110"/>
      <c r="BJ66" s="109">
        <f t="shared" si="159"/>
        <v>0</v>
      </c>
      <c r="BK66" s="110"/>
      <c r="BL66" s="109">
        <f t="shared" si="160"/>
        <v>0</v>
      </c>
      <c r="BM66" s="110"/>
      <c r="BN66" s="109">
        <f t="shared" si="161"/>
        <v>0</v>
      </c>
      <c r="BO66" s="110"/>
      <c r="BP66" s="109">
        <f t="shared" si="162"/>
        <v>0</v>
      </c>
      <c r="BQ66" s="110"/>
      <c r="BR66" s="109">
        <f t="shared" si="163"/>
        <v>0</v>
      </c>
      <c r="BS66" s="110"/>
      <c r="BT66" s="116">
        <f t="shared" si="164"/>
        <v>0</v>
      </c>
      <c r="BU66" s="133"/>
      <c r="BV66" s="109">
        <f t="shared" si="165"/>
        <v>0</v>
      </c>
      <c r="BW66" s="110"/>
      <c r="BX66" s="109">
        <f t="shared" si="166"/>
        <v>0</v>
      </c>
      <c r="BY66" s="110"/>
      <c r="BZ66" s="109">
        <f t="shared" si="167"/>
        <v>0</v>
      </c>
      <c r="CA66" s="110"/>
      <c r="CB66" s="109">
        <f t="shared" si="168"/>
        <v>0</v>
      </c>
      <c r="CC66" s="134"/>
      <c r="CD66" s="110">
        <f t="shared" si="169"/>
        <v>0</v>
      </c>
      <c r="CE66" s="110"/>
      <c r="CF66" s="109">
        <f t="shared" si="170"/>
        <v>0</v>
      </c>
      <c r="CG66" s="110"/>
      <c r="CH66" s="109">
        <f t="shared" si="171"/>
        <v>0</v>
      </c>
      <c r="CI66" s="110"/>
      <c r="CJ66" s="109">
        <f t="shared" si="172"/>
        <v>0</v>
      </c>
      <c r="CK66" s="110"/>
      <c r="CL66" s="109">
        <f t="shared" si="173"/>
        <v>0</v>
      </c>
      <c r="CM66" s="110"/>
      <c r="CN66" s="109">
        <f t="shared" si="174"/>
        <v>0</v>
      </c>
      <c r="CO66" s="110"/>
      <c r="CP66" s="109">
        <f t="shared" si="175"/>
        <v>0</v>
      </c>
      <c r="CQ66" s="110"/>
      <c r="CR66" s="109">
        <f t="shared" si="176"/>
        <v>0</v>
      </c>
      <c r="CS66" s="110"/>
      <c r="CT66" s="109">
        <f t="shared" si="177"/>
        <v>0</v>
      </c>
      <c r="CU66" s="110"/>
      <c r="CV66" s="109">
        <f t="shared" si="178"/>
        <v>0</v>
      </c>
      <c r="CW66" s="132">
        <v>0</v>
      </c>
      <c r="CX66" s="109">
        <f t="shared" si="179"/>
        <v>0</v>
      </c>
      <c r="CY66" s="110"/>
      <c r="CZ66" s="116">
        <f t="shared" si="180"/>
        <v>0</v>
      </c>
      <c r="DA66" s="110"/>
      <c r="DB66" s="109">
        <f t="shared" si="181"/>
        <v>0</v>
      </c>
      <c r="DC66" s="134"/>
      <c r="DD66" s="109">
        <f t="shared" si="182"/>
        <v>0</v>
      </c>
      <c r="DE66" s="110"/>
      <c r="DF66" s="109">
        <f t="shared" si="183"/>
        <v>0</v>
      </c>
      <c r="DG66" s="110"/>
      <c r="DH66" s="109">
        <f t="shared" si="184"/>
        <v>0</v>
      </c>
      <c r="DI66" s="110"/>
      <c r="DJ66" s="122">
        <f t="shared" si="185"/>
        <v>0</v>
      </c>
      <c r="DK66" s="123">
        <f t="shared" si="186"/>
        <v>269</v>
      </c>
      <c r="DL66" s="122">
        <f t="shared" si="186"/>
        <v>17133870.600000001</v>
      </c>
      <c r="DM66" s="1"/>
      <c r="DN66" s="1">
        <f t="shared" si="187"/>
        <v>478.82</v>
      </c>
      <c r="DO66" s="52">
        <f t="shared" si="188"/>
        <v>478.82</v>
      </c>
      <c r="DQ66" s="52">
        <f t="shared" si="189"/>
        <v>269</v>
      </c>
    </row>
    <row r="67" spans="1:121" ht="29.25" hidden="1" customHeight="1" x14ac:dyDescent="0.25">
      <c r="A67" s="128"/>
      <c r="B67" s="129">
        <v>46</v>
      </c>
      <c r="C67" s="101" t="s">
        <v>241</v>
      </c>
      <c r="D67" s="208" t="s">
        <v>242</v>
      </c>
      <c r="E67" s="89">
        <v>23150</v>
      </c>
      <c r="F67" s="130">
        <v>2.23</v>
      </c>
      <c r="G67" s="104">
        <v>1</v>
      </c>
      <c r="H67" s="105"/>
      <c r="I67" s="106">
        <v>1.4</v>
      </c>
      <c r="J67" s="106">
        <v>1.68</v>
      </c>
      <c r="K67" s="106">
        <v>2.23</v>
      </c>
      <c r="L67" s="107">
        <v>2.57</v>
      </c>
      <c r="M67" s="110"/>
      <c r="N67" s="109">
        <f>(M67*$E67*$F67*$G67*$I67*$N$11)</f>
        <v>0</v>
      </c>
      <c r="O67" s="110"/>
      <c r="P67" s="110">
        <f>(O67*$E67*$F67*$G67*$I67*$P$11)</f>
        <v>0</v>
      </c>
      <c r="Q67" s="110">
        <v>17</v>
      </c>
      <c r="R67" s="109">
        <f>(Q67*$E67*$F67*$G67*$I67*$R$11)</f>
        <v>1351529.41</v>
      </c>
      <c r="S67" s="110"/>
      <c r="T67" s="109">
        <f t="shared" si="138"/>
        <v>0</v>
      </c>
      <c r="U67" s="110"/>
      <c r="V67" s="109">
        <f>(U67*$E67*$F67*$G67*$I67*$V$11)</f>
        <v>0</v>
      </c>
      <c r="W67" s="110"/>
      <c r="X67" s="109">
        <f>(W67*$E67*$F67*$G67*$I67*$X$11)</f>
        <v>0</v>
      </c>
      <c r="Y67" s="110"/>
      <c r="Z67" s="109">
        <f>(Y67*$E67*$F67*$G67*$I67*$Z$11)</f>
        <v>0</v>
      </c>
      <c r="AA67" s="110"/>
      <c r="AB67" s="109">
        <f>(AA67*$E67*$F67*$G67*$I67*$AB$11)</f>
        <v>0</v>
      </c>
      <c r="AC67" s="110"/>
      <c r="AD67" s="109">
        <f>(AC67*$E67*$F67*$G67*$I67*$AD$11)</f>
        <v>0</v>
      </c>
      <c r="AE67" s="110"/>
      <c r="AF67" s="109">
        <f>(AE67*$E67*$F67*$G67*$I67*$AF$11)</f>
        <v>0</v>
      </c>
      <c r="AG67" s="112"/>
      <c r="AH67" s="109">
        <f>(AG67*$E67*$F67*$G67*$I67*$AH$11)</f>
        <v>0</v>
      </c>
      <c r="AI67" s="110"/>
      <c r="AJ67" s="109">
        <f>(AI67*$E67*$F67*$G67*$I67*$AJ$11)</f>
        <v>0</v>
      </c>
      <c r="AK67" s="110"/>
      <c r="AL67" s="110">
        <f>(AK67*$E67*$F67*$G67*$I67*$AL$11)</f>
        <v>0</v>
      </c>
      <c r="AM67" s="110">
        <v>0</v>
      </c>
      <c r="AN67" s="109">
        <f>(AM67*$E67*$F67*$G67*$J67*$AN$11)</f>
        <v>0</v>
      </c>
      <c r="AO67" s="132">
        <v>0</v>
      </c>
      <c r="AP67" s="109">
        <f>(AO67*$E67*$F67*$G67*$J67*$AP$11)</f>
        <v>0</v>
      </c>
      <c r="AQ67" s="110"/>
      <c r="AR67" s="116">
        <f>(AQ67*$E67*$F67*$G67*$J67*$AR$11)</f>
        <v>0</v>
      </c>
      <c r="AS67" s="205"/>
      <c r="AT67" s="109">
        <f>(AS67*$E67*$F67*$G67*$I67*$AT$11)</f>
        <v>0</v>
      </c>
      <c r="AU67" s="110"/>
      <c r="AV67" s="110">
        <f>(AU67*$E67*$F67*$G67*$I67*$AV$11)</f>
        <v>0</v>
      </c>
      <c r="AW67" s="110"/>
      <c r="AX67" s="109">
        <f t="shared" si="153"/>
        <v>0</v>
      </c>
      <c r="AY67" s="110"/>
      <c r="AZ67" s="109">
        <f>(AY67*$E67*$F67*$G67*$I67*$AZ$11)</f>
        <v>0</v>
      </c>
      <c r="BA67" s="110"/>
      <c r="BB67" s="109">
        <f>(BA67*$E67*$F67*$G67*$I67*$BB$11)</f>
        <v>0</v>
      </c>
      <c r="BC67" s="110"/>
      <c r="BD67" s="109">
        <f>(BC67*$E67*$F67*$G67*$I67*$BD$11)</f>
        <v>0</v>
      </c>
      <c r="BE67" s="110"/>
      <c r="BF67" s="109">
        <f t="shared" si="157"/>
        <v>0</v>
      </c>
      <c r="BG67" s="110"/>
      <c r="BH67" s="109">
        <f t="shared" si="158"/>
        <v>0</v>
      </c>
      <c r="BI67" s="110"/>
      <c r="BJ67" s="109">
        <f t="shared" si="159"/>
        <v>0</v>
      </c>
      <c r="BK67" s="110"/>
      <c r="BL67" s="109">
        <f t="shared" si="160"/>
        <v>0</v>
      </c>
      <c r="BM67" s="110"/>
      <c r="BN67" s="109">
        <f t="shared" si="161"/>
        <v>0</v>
      </c>
      <c r="BO67" s="110"/>
      <c r="BP67" s="109">
        <f t="shared" si="162"/>
        <v>0</v>
      </c>
      <c r="BQ67" s="110"/>
      <c r="BR67" s="109">
        <f t="shared" si="163"/>
        <v>0</v>
      </c>
      <c r="BS67" s="110"/>
      <c r="BT67" s="116">
        <f t="shared" si="164"/>
        <v>0</v>
      </c>
      <c r="BU67" s="133"/>
      <c r="BV67" s="109">
        <f t="shared" si="165"/>
        <v>0</v>
      </c>
      <c r="BW67" s="110"/>
      <c r="BX67" s="109">
        <f t="shared" si="166"/>
        <v>0</v>
      </c>
      <c r="BY67" s="110"/>
      <c r="BZ67" s="109">
        <f t="shared" si="167"/>
        <v>0</v>
      </c>
      <c r="CA67" s="110"/>
      <c r="CB67" s="109">
        <f t="shared" si="168"/>
        <v>0</v>
      </c>
      <c r="CC67" s="134"/>
      <c r="CD67" s="110">
        <f t="shared" si="169"/>
        <v>0</v>
      </c>
      <c r="CE67" s="110"/>
      <c r="CF67" s="109">
        <f t="shared" si="170"/>
        <v>0</v>
      </c>
      <c r="CG67" s="110"/>
      <c r="CH67" s="109">
        <f t="shared" si="171"/>
        <v>0</v>
      </c>
      <c r="CI67" s="110"/>
      <c r="CJ67" s="109">
        <f t="shared" si="172"/>
        <v>0</v>
      </c>
      <c r="CK67" s="110"/>
      <c r="CL67" s="109">
        <f t="shared" si="173"/>
        <v>0</v>
      </c>
      <c r="CM67" s="110"/>
      <c r="CN67" s="109">
        <f t="shared" si="174"/>
        <v>0</v>
      </c>
      <c r="CO67" s="110"/>
      <c r="CP67" s="109">
        <f t="shared" si="175"/>
        <v>0</v>
      </c>
      <c r="CQ67" s="110"/>
      <c r="CR67" s="109">
        <f t="shared" si="176"/>
        <v>0</v>
      </c>
      <c r="CS67" s="110"/>
      <c r="CT67" s="109">
        <f t="shared" si="177"/>
        <v>0</v>
      </c>
      <c r="CU67" s="110"/>
      <c r="CV67" s="109">
        <f t="shared" si="178"/>
        <v>0</v>
      </c>
      <c r="CW67" s="132">
        <v>0</v>
      </c>
      <c r="CX67" s="109">
        <f t="shared" si="179"/>
        <v>0</v>
      </c>
      <c r="CY67" s="110"/>
      <c r="CZ67" s="116">
        <f t="shared" si="180"/>
        <v>0</v>
      </c>
      <c r="DA67" s="110"/>
      <c r="DB67" s="109">
        <f t="shared" si="181"/>
        <v>0</v>
      </c>
      <c r="DC67" s="134"/>
      <c r="DD67" s="109">
        <f t="shared" si="182"/>
        <v>0</v>
      </c>
      <c r="DE67" s="110"/>
      <c r="DF67" s="109">
        <f t="shared" si="183"/>
        <v>0</v>
      </c>
      <c r="DG67" s="110"/>
      <c r="DH67" s="109">
        <f t="shared" si="184"/>
        <v>0</v>
      </c>
      <c r="DI67" s="110"/>
      <c r="DJ67" s="122">
        <f t="shared" si="185"/>
        <v>0</v>
      </c>
      <c r="DK67" s="123">
        <f t="shared" si="186"/>
        <v>17</v>
      </c>
      <c r="DL67" s="122">
        <f t="shared" si="186"/>
        <v>1351529.41</v>
      </c>
      <c r="DM67" s="1"/>
      <c r="DN67" s="1">
        <f t="shared" si="187"/>
        <v>37.909999999999997</v>
      </c>
      <c r="DO67" s="52">
        <f t="shared" si="188"/>
        <v>37.909999999999997</v>
      </c>
      <c r="DQ67" s="52">
        <f t="shared" si="189"/>
        <v>17</v>
      </c>
    </row>
    <row r="68" spans="1:121" ht="30" hidden="1" customHeight="1" x14ac:dyDescent="0.25">
      <c r="A68" s="128"/>
      <c r="B68" s="129">
        <v>47</v>
      </c>
      <c r="C68" s="101" t="s">
        <v>243</v>
      </c>
      <c r="D68" s="102" t="s">
        <v>244</v>
      </c>
      <c r="E68" s="89">
        <v>23150</v>
      </c>
      <c r="F68" s="130">
        <v>2.36</v>
      </c>
      <c r="G68" s="104">
        <v>1</v>
      </c>
      <c r="H68" s="105"/>
      <c r="I68" s="106">
        <v>1.4</v>
      </c>
      <c r="J68" s="106">
        <v>1.68</v>
      </c>
      <c r="K68" s="106">
        <v>2.23</v>
      </c>
      <c r="L68" s="107">
        <v>2.57</v>
      </c>
      <c r="M68" s="110"/>
      <c r="N68" s="109">
        <f>(M68*$E68*$F68*$G68*$I68*$N$11)</f>
        <v>0</v>
      </c>
      <c r="O68" s="110"/>
      <c r="P68" s="110">
        <f>(O68*$E68*$F68*$G68*$I68*$P$11)</f>
        <v>0</v>
      </c>
      <c r="Q68" s="110">
        <v>7</v>
      </c>
      <c r="R68" s="109">
        <f>(Q68*$E68*$F68*$G68*$I68*$R$11)</f>
        <v>588954.52</v>
      </c>
      <c r="S68" s="110"/>
      <c r="T68" s="109">
        <f t="shared" si="138"/>
        <v>0</v>
      </c>
      <c r="U68" s="110"/>
      <c r="V68" s="109">
        <f>(U68*$E68*$F68*$G68*$I68*$V$11)</f>
        <v>0</v>
      </c>
      <c r="W68" s="110"/>
      <c r="X68" s="109">
        <f>(W68*$E68*$F68*$G68*$I68*$X$11)</f>
        <v>0</v>
      </c>
      <c r="Y68" s="110"/>
      <c r="Z68" s="109">
        <f>(Y68*$E68*$F68*$G68*$I68*$Z$11)</f>
        <v>0</v>
      </c>
      <c r="AA68" s="110"/>
      <c r="AB68" s="109">
        <f>(AA68*$E68*$F68*$G68*$I68*$AB$11)</f>
        <v>0</v>
      </c>
      <c r="AC68" s="110"/>
      <c r="AD68" s="109">
        <f>(AC68*$E68*$F68*$G68*$I68*$AD$11)</f>
        <v>0</v>
      </c>
      <c r="AE68" s="110"/>
      <c r="AF68" s="109">
        <f>(AE68*$E68*$F68*$G68*$I68*$AF$11)</f>
        <v>0</v>
      </c>
      <c r="AG68" s="112"/>
      <c r="AH68" s="109">
        <f>(AG68*$E68*$F68*$G68*$I68*$AH$11)</f>
        <v>0</v>
      </c>
      <c r="AI68" s="110"/>
      <c r="AJ68" s="109">
        <f>(AI68*$E68*$F68*$G68*$I68*$AJ$11)</f>
        <v>0</v>
      </c>
      <c r="AK68" s="110"/>
      <c r="AL68" s="110">
        <f>(AK68*$E68*$F68*$G68*$I68*$AL$11)</f>
        <v>0</v>
      </c>
      <c r="AM68" s="110">
        <v>0</v>
      </c>
      <c r="AN68" s="109">
        <f>(AM68*$E68*$F68*$G68*$J68*$AN$11)</f>
        <v>0</v>
      </c>
      <c r="AO68" s="132">
        <v>0</v>
      </c>
      <c r="AP68" s="109">
        <f>(AO68*$E68*$F68*$G68*$J68*$AP$11)</f>
        <v>0</v>
      </c>
      <c r="AQ68" s="110"/>
      <c r="AR68" s="109">
        <f>(AQ68*$E68*$F68*$G68*$J68*$AR$11)</f>
        <v>0</v>
      </c>
      <c r="AS68" s="110"/>
      <c r="AT68" s="109">
        <f>(AS68*$E68*$F68*$G68*$I68*$AT$11)</f>
        <v>0</v>
      </c>
      <c r="AU68" s="110"/>
      <c r="AV68" s="110">
        <f>(AU68*$E68*$F68*$G68*$I68*$AV$11)</f>
        <v>0</v>
      </c>
      <c r="AW68" s="110"/>
      <c r="AX68" s="109">
        <f t="shared" si="153"/>
        <v>0</v>
      </c>
      <c r="AY68" s="110"/>
      <c r="AZ68" s="109">
        <f>(AY68*$E68*$F68*$G68*$I68*$AZ$11)</f>
        <v>0</v>
      </c>
      <c r="BA68" s="110"/>
      <c r="BB68" s="109">
        <f>(BA68*$E68*$F68*$G68*$I68*$BB$11)</f>
        <v>0</v>
      </c>
      <c r="BC68" s="110"/>
      <c r="BD68" s="109">
        <f>(BC68*$E68*$F68*$G68*$I68*$BD$11)</f>
        <v>0</v>
      </c>
      <c r="BE68" s="110"/>
      <c r="BF68" s="109">
        <f t="shared" si="157"/>
        <v>0</v>
      </c>
      <c r="BG68" s="110"/>
      <c r="BH68" s="109">
        <f t="shared" si="158"/>
        <v>0</v>
      </c>
      <c r="BI68" s="110"/>
      <c r="BJ68" s="109">
        <f t="shared" si="159"/>
        <v>0</v>
      </c>
      <c r="BK68" s="110"/>
      <c r="BL68" s="109">
        <f t="shared" si="160"/>
        <v>0</v>
      </c>
      <c r="BM68" s="110"/>
      <c r="BN68" s="109">
        <f t="shared" si="161"/>
        <v>0</v>
      </c>
      <c r="BO68" s="110"/>
      <c r="BP68" s="109">
        <f t="shared" si="162"/>
        <v>0</v>
      </c>
      <c r="BQ68" s="110"/>
      <c r="BR68" s="109">
        <f t="shared" si="163"/>
        <v>0</v>
      </c>
      <c r="BS68" s="110"/>
      <c r="BT68" s="116">
        <f t="shared" si="164"/>
        <v>0</v>
      </c>
      <c r="BU68" s="133"/>
      <c r="BV68" s="109">
        <f t="shared" si="165"/>
        <v>0</v>
      </c>
      <c r="BW68" s="110"/>
      <c r="BX68" s="109">
        <f t="shared" si="166"/>
        <v>0</v>
      </c>
      <c r="BY68" s="110"/>
      <c r="BZ68" s="109">
        <f t="shared" si="167"/>
        <v>0</v>
      </c>
      <c r="CA68" s="110"/>
      <c r="CB68" s="109">
        <f t="shared" si="168"/>
        <v>0</v>
      </c>
      <c r="CC68" s="134"/>
      <c r="CD68" s="110">
        <f t="shared" si="169"/>
        <v>0</v>
      </c>
      <c r="CE68" s="110"/>
      <c r="CF68" s="109">
        <f t="shared" si="170"/>
        <v>0</v>
      </c>
      <c r="CG68" s="110"/>
      <c r="CH68" s="109">
        <f t="shared" si="171"/>
        <v>0</v>
      </c>
      <c r="CI68" s="110"/>
      <c r="CJ68" s="109">
        <f t="shared" si="172"/>
        <v>0</v>
      </c>
      <c r="CK68" s="110"/>
      <c r="CL68" s="109">
        <f t="shared" si="173"/>
        <v>0</v>
      </c>
      <c r="CM68" s="110"/>
      <c r="CN68" s="109">
        <f t="shared" si="174"/>
        <v>0</v>
      </c>
      <c r="CO68" s="110"/>
      <c r="CP68" s="109">
        <f t="shared" si="175"/>
        <v>0</v>
      </c>
      <c r="CQ68" s="110"/>
      <c r="CR68" s="109">
        <f t="shared" si="176"/>
        <v>0</v>
      </c>
      <c r="CS68" s="110"/>
      <c r="CT68" s="109">
        <f t="shared" si="177"/>
        <v>0</v>
      </c>
      <c r="CU68" s="110"/>
      <c r="CV68" s="109">
        <f t="shared" si="178"/>
        <v>0</v>
      </c>
      <c r="CW68" s="132">
        <v>0</v>
      </c>
      <c r="CX68" s="109">
        <f t="shared" si="179"/>
        <v>0</v>
      </c>
      <c r="CY68" s="110"/>
      <c r="CZ68" s="116">
        <f t="shared" si="180"/>
        <v>0</v>
      </c>
      <c r="DA68" s="110"/>
      <c r="DB68" s="109">
        <f t="shared" si="181"/>
        <v>0</v>
      </c>
      <c r="DC68" s="134"/>
      <c r="DD68" s="109">
        <f t="shared" si="182"/>
        <v>0</v>
      </c>
      <c r="DE68" s="110"/>
      <c r="DF68" s="109">
        <f t="shared" si="183"/>
        <v>0</v>
      </c>
      <c r="DG68" s="110"/>
      <c r="DH68" s="109">
        <f t="shared" si="184"/>
        <v>0</v>
      </c>
      <c r="DI68" s="110"/>
      <c r="DJ68" s="109">
        <f t="shared" si="185"/>
        <v>0</v>
      </c>
      <c r="DK68" s="123">
        <f t="shared" si="186"/>
        <v>7</v>
      </c>
      <c r="DL68" s="122">
        <f t="shared" si="186"/>
        <v>588954.52</v>
      </c>
      <c r="DM68" s="1"/>
      <c r="DN68" s="1">
        <f t="shared" si="187"/>
        <v>16.52</v>
      </c>
      <c r="DO68" s="52">
        <f t="shared" si="188"/>
        <v>16.52</v>
      </c>
      <c r="DQ68" s="52">
        <f t="shared" si="189"/>
        <v>7</v>
      </c>
    </row>
    <row r="69" spans="1:121" ht="30" hidden="1" customHeight="1" x14ac:dyDescent="0.25">
      <c r="A69" s="128"/>
      <c r="B69" s="129">
        <v>48</v>
      </c>
      <c r="C69" s="101" t="s">
        <v>245</v>
      </c>
      <c r="D69" s="102" t="s">
        <v>246</v>
      </c>
      <c r="E69" s="89">
        <v>23150</v>
      </c>
      <c r="F69" s="130">
        <v>4.28</v>
      </c>
      <c r="G69" s="104">
        <v>1</v>
      </c>
      <c r="H69" s="105"/>
      <c r="I69" s="106">
        <v>1.4</v>
      </c>
      <c r="J69" s="106">
        <v>1.68</v>
      </c>
      <c r="K69" s="106">
        <v>2.23</v>
      </c>
      <c r="L69" s="107">
        <v>2.57</v>
      </c>
      <c r="M69" s="110"/>
      <c r="N69" s="109">
        <f>(M69*$E69*$F69*$G69*$I69*$N$11)</f>
        <v>0</v>
      </c>
      <c r="O69" s="110"/>
      <c r="P69" s="110">
        <f>(O69*$E69*$F69*$G69*$I69*$P$11)</f>
        <v>0</v>
      </c>
      <c r="Q69" s="110">
        <v>4</v>
      </c>
      <c r="R69" s="109">
        <f>(Q69*$E69*$F69*$G69*$I69*$R$11)</f>
        <v>610345.12</v>
      </c>
      <c r="S69" s="110"/>
      <c r="T69" s="109">
        <f t="shared" si="138"/>
        <v>0</v>
      </c>
      <c r="U69" s="110"/>
      <c r="V69" s="109">
        <f>(U69*$E69*$F69*$G69*$I69*$V$11)</f>
        <v>0</v>
      </c>
      <c r="W69" s="110"/>
      <c r="X69" s="109">
        <f>(W69*$E69*$F69*$G69*$I69*$X$11)</f>
        <v>0</v>
      </c>
      <c r="Y69" s="110"/>
      <c r="Z69" s="109">
        <f>(Y69*$E69*$F69*$G69*$I69*$Z$11)</f>
        <v>0</v>
      </c>
      <c r="AA69" s="110"/>
      <c r="AB69" s="109">
        <f>(AA69*$E69*$F69*$G69*$I69*$AB$11)</f>
        <v>0</v>
      </c>
      <c r="AC69" s="110"/>
      <c r="AD69" s="109">
        <f>(AC69*$E69*$F69*$G69*$I69*$AD$11)</f>
        <v>0</v>
      </c>
      <c r="AE69" s="110"/>
      <c r="AF69" s="109">
        <f>(AE69*$E69*$F69*$G69*$I69*$AF$11)</f>
        <v>0</v>
      </c>
      <c r="AG69" s="112"/>
      <c r="AH69" s="109">
        <f>(AG69*$E69*$F69*$G69*$I69*$AH$11)</f>
        <v>0</v>
      </c>
      <c r="AI69" s="110"/>
      <c r="AJ69" s="109">
        <f>(AI69*$E69*$F69*$G69*$I69*$AJ$11)</f>
        <v>0</v>
      </c>
      <c r="AK69" s="110"/>
      <c r="AL69" s="110">
        <f>(AK69*$E69*$F69*$G69*$I69*$AL$11)</f>
        <v>0</v>
      </c>
      <c r="AM69" s="110">
        <v>0</v>
      </c>
      <c r="AN69" s="109">
        <f>(AM69*$E69*$F69*$G69*$J69*$AN$11)</f>
        <v>0</v>
      </c>
      <c r="AO69" s="132">
        <v>0</v>
      </c>
      <c r="AP69" s="109">
        <f>(AO69*$E69*$F69*$G69*$J69*$AP$11)</f>
        <v>0</v>
      </c>
      <c r="AQ69" s="110"/>
      <c r="AR69" s="109">
        <f>(AQ69*$E69*$F69*$G69*$J69*$AR$11)</f>
        <v>0</v>
      </c>
      <c r="AS69" s="110"/>
      <c r="AT69" s="109">
        <f>(AS69*$E69*$F69*$G69*$I69*$AT$11)</f>
        <v>0</v>
      </c>
      <c r="AU69" s="110"/>
      <c r="AV69" s="110">
        <f>(AU69*$E69*$F69*$G69*$I69*$AV$11)</f>
        <v>0</v>
      </c>
      <c r="AW69" s="110"/>
      <c r="AX69" s="109">
        <f t="shared" si="153"/>
        <v>0</v>
      </c>
      <c r="AY69" s="110"/>
      <c r="AZ69" s="109">
        <f>(AY69*$E69*$F69*$G69*$I69*$AZ$11)</f>
        <v>0</v>
      </c>
      <c r="BA69" s="110"/>
      <c r="BB69" s="109">
        <f>(BA69*$E69*$F69*$G69*$I69*$BB$11)</f>
        <v>0</v>
      </c>
      <c r="BC69" s="110"/>
      <c r="BD69" s="109">
        <f>(BC69*$E69*$F69*$G69*$I69*$BD$11)</f>
        <v>0</v>
      </c>
      <c r="BE69" s="110"/>
      <c r="BF69" s="109">
        <f t="shared" si="157"/>
        <v>0</v>
      </c>
      <c r="BG69" s="110"/>
      <c r="BH69" s="109">
        <f t="shared" si="158"/>
        <v>0</v>
      </c>
      <c r="BI69" s="110"/>
      <c r="BJ69" s="109">
        <f t="shared" si="159"/>
        <v>0</v>
      </c>
      <c r="BK69" s="110"/>
      <c r="BL69" s="109">
        <f t="shared" si="160"/>
        <v>0</v>
      </c>
      <c r="BM69" s="110"/>
      <c r="BN69" s="109">
        <f t="shared" si="161"/>
        <v>0</v>
      </c>
      <c r="BO69" s="110"/>
      <c r="BP69" s="109">
        <f t="shared" si="162"/>
        <v>0</v>
      </c>
      <c r="BQ69" s="110"/>
      <c r="BR69" s="109">
        <f t="shared" si="163"/>
        <v>0</v>
      </c>
      <c r="BS69" s="110"/>
      <c r="BT69" s="116">
        <f t="shared" si="164"/>
        <v>0</v>
      </c>
      <c r="BU69" s="133"/>
      <c r="BV69" s="109">
        <f t="shared" si="165"/>
        <v>0</v>
      </c>
      <c r="BW69" s="110"/>
      <c r="BX69" s="109">
        <f t="shared" si="166"/>
        <v>0</v>
      </c>
      <c r="BY69" s="110"/>
      <c r="BZ69" s="109">
        <f t="shared" si="167"/>
        <v>0</v>
      </c>
      <c r="CA69" s="110"/>
      <c r="CB69" s="109">
        <f t="shared" si="168"/>
        <v>0</v>
      </c>
      <c r="CC69" s="134"/>
      <c r="CD69" s="110">
        <f t="shared" si="169"/>
        <v>0</v>
      </c>
      <c r="CE69" s="110"/>
      <c r="CF69" s="109">
        <f t="shared" si="170"/>
        <v>0</v>
      </c>
      <c r="CG69" s="110"/>
      <c r="CH69" s="109">
        <f t="shared" si="171"/>
        <v>0</v>
      </c>
      <c r="CI69" s="110"/>
      <c r="CJ69" s="109">
        <f t="shared" si="172"/>
        <v>0</v>
      </c>
      <c r="CK69" s="110"/>
      <c r="CL69" s="109">
        <f t="shared" si="173"/>
        <v>0</v>
      </c>
      <c r="CM69" s="110"/>
      <c r="CN69" s="109">
        <f t="shared" si="174"/>
        <v>0</v>
      </c>
      <c r="CO69" s="110"/>
      <c r="CP69" s="109">
        <f t="shared" si="175"/>
        <v>0</v>
      </c>
      <c r="CQ69" s="110"/>
      <c r="CR69" s="109">
        <f t="shared" si="176"/>
        <v>0</v>
      </c>
      <c r="CS69" s="110"/>
      <c r="CT69" s="109">
        <f t="shared" si="177"/>
        <v>0</v>
      </c>
      <c r="CU69" s="110"/>
      <c r="CV69" s="109">
        <f t="shared" si="178"/>
        <v>0</v>
      </c>
      <c r="CW69" s="132">
        <v>0</v>
      </c>
      <c r="CX69" s="109">
        <f t="shared" si="179"/>
        <v>0</v>
      </c>
      <c r="CY69" s="110"/>
      <c r="CZ69" s="116">
        <f t="shared" si="180"/>
        <v>0</v>
      </c>
      <c r="DA69" s="110"/>
      <c r="DB69" s="109">
        <f t="shared" si="181"/>
        <v>0</v>
      </c>
      <c r="DC69" s="134"/>
      <c r="DD69" s="109">
        <f t="shared" si="182"/>
        <v>0</v>
      </c>
      <c r="DE69" s="110"/>
      <c r="DF69" s="109">
        <f t="shared" si="183"/>
        <v>0</v>
      </c>
      <c r="DG69" s="110"/>
      <c r="DH69" s="109">
        <f t="shared" si="184"/>
        <v>0</v>
      </c>
      <c r="DI69" s="110"/>
      <c r="DJ69" s="109">
        <f t="shared" si="185"/>
        <v>0</v>
      </c>
      <c r="DK69" s="123">
        <f t="shared" si="186"/>
        <v>4</v>
      </c>
      <c r="DL69" s="122">
        <f t="shared" si="186"/>
        <v>610345.12</v>
      </c>
      <c r="DM69" s="1"/>
      <c r="DN69" s="1">
        <f t="shared" si="187"/>
        <v>17.12</v>
      </c>
      <c r="DO69" s="52">
        <f t="shared" si="188"/>
        <v>17.12</v>
      </c>
      <c r="DQ69" s="52">
        <f t="shared" si="189"/>
        <v>4</v>
      </c>
    </row>
    <row r="70" spans="1:121" s="127" customFormat="1" ht="15.75" customHeight="1" x14ac:dyDescent="0.25">
      <c r="A70" s="85">
        <v>10</v>
      </c>
      <c r="B70" s="138"/>
      <c r="C70" s="139"/>
      <c r="D70" s="88" t="s">
        <v>247</v>
      </c>
      <c r="E70" s="89">
        <v>23150</v>
      </c>
      <c r="F70" s="140">
        <v>1.1000000000000001</v>
      </c>
      <c r="G70" s="124">
        <v>1</v>
      </c>
      <c r="H70" s="105"/>
      <c r="I70" s="125">
        <v>1.4</v>
      </c>
      <c r="J70" s="125">
        <v>1.68</v>
      </c>
      <c r="K70" s="125">
        <v>2.23</v>
      </c>
      <c r="L70" s="126">
        <v>2.57</v>
      </c>
      <c r="M70" s="95">
        <f>SUM(M71:M77)</f>
        <v>0</v>
      </c>
      <c r="N70" s="95">
        <f t="shared" ref="N70:BY70" si="190">SUM(N71:N77)</f>
        <v>0</v>
      </c>
      <c r="O70" s="95">
        <f t="shared" si="190"/>
        <v>0</v>
      </c>
      <c r="P70" s="95">
        <f t="shared" si="190"/>
        <v>0</v>
      </c>
      <c r="Q70" s="95">
        <f t="shared" si="190"/>
        <v>756</v>
      </c>
      <c r="R70" s="95">
        <f t="shared" si="190"/>
        <v>30710127.910000004</v>
      </c>
      <c r="S70" s="95">
        <f t="shared" si="190"/>
        <v>18</v>
      </c>
      <c r="T70" s="95">
        <f t="shared" si="190"/>
        <v>3055179.9658333333</v>
      </c>
      <c r="U70" s="95">
        <f t="shared" si="190"/>
        <v>0</v>
      </c>
      <c r="V70" s="95">
        <f t="shared" si="190"/>
        <v>0</v>
      </c>
      <c r="W70" s="95">
        <f t="shared" si="190"/>
        <v>0</v>
      </c>
      <c r="X70" s="95">
        <f t="shared" si="190"/>
        <v>0</v>
      </c>
      <c r="Y70" s="95">
        <f t="shared" si="190"/>
        <v>0</v>
      </c>
      <c r="Z70" s="95">
        <f t="shared" si="190"/>
        <v>0</v>
      </c>
      <c r="AA70" s="95">
        <f t="shared" si="190"/>
        <v>0</v>
      </c>
      <c r="AB70" s="95">
        <f t="shared" si="190"/>
        <v>0</v>
      </c>
      <c r="AC70" s="95">
        <f t="shared" si="190"/>
        <v>0</v>
      </c>
      <c r="AD70" s="95">
        <f t="shared" si="190"/>
        <v>0</v>
      </c>
      <c r="AE70" s="95">
        <f t="shared" si="190"/>
        <v>0</v>
      </c>
      <c r="AF70" s="95">
        <f t="shared" si="190"/>
        <v>0</v>
      </c>
      <c r="AG70" s="95">
        <f t="shared" si="190"/>
        <v>0</v>
      </c>
      <c r="AH70" s="95">
        <f t="shared" si="190"/>
        <v>0</v>
      </c>
      <c r="AI70" s="95">
        <f t="shared" si="190"/>
        <v>2</v>
      </c>
      <c r="AJ70" s="95">
        <f t="shared" si="190"/>
        <v>69162.94</v>
      </c>
      <c r="AK70" s="95">
        <f t="shared" si="190"/>
        <v>0</v>
      </c>
      <c r="AL70" s="95">
        <f t="shared" si="190"/>
        <v>0</v>
      </c>
      <c r="AM70" s="95">
        <f t="shared" si="190"/>
        <v>375</v>
      </c>
      <c r="AN70" s="95">
        <f t="shared" si="190"/>
        <v>13129978.092</v>
      </c>
      <c r="AO70" s="95">
        <f t="shared" si="190"/>
        <v>0</v>
      </c>
      <c r="AP70" s="95">
        <f t="shared" si="190"/>
        <v>0</v>
      </c>
      <c r="AQ70" s="95">
        <f t="shared" si="190"/>
        <v>0</v>
      </c>
      <c r="AR70" s="95">
        <f t="shared" si="190"/>
        <v>0</v>
      </c>
      <c r="AS70" s="95">
        <f t="shared" si="190"/>
        <v>0</v>
      </c>
      <c r="AT70" s="95">
        <f t="shared" si="190"/>
        <v>0</v>
      </c>
      <c r="AU70" s="95">
        <f t="shared" si="190"/>
        <v>0</v>
      </c>
      <c r="AV70" s="95">
        <f t="shared" si="190"/>
        <v>0</v>
      </c>
      <c r="AW70" s="95">
        <f>SUM(AW71:AW77)</f>
        <v>0</v>
      </c>
      <c r="AX70" s="95">
        <f>SUM(AX71:AX77)</f>
        <v>0</v>
      </c>
      <c r="AY70" s="95">
        <f>SUM(AY71:AY77)</f>
        <v>0</v>
      </c>
      <c r="AZ70" s="95">
        <f t="shared" si="190"/>
        <v>0</v>
      </c>
      <c r="BA70" s="95">
        <f t="shared" si="190"/>
        <v>0</v>
      </c>
      <c r="BB70" s="95">
        <f t="shared" si="190"/>
        <v>0</v>
      </c>
      <c r="BC70" s="95">
        <f t="shared" si="190"/>
        <v>0</v>
      </c>
      <c r="BD70" s="95">
        <f t="shared" si="190"/>
        <v>0</v>
      </c>
      <c r="BE70" s="95">
        <f t="shared" si="190"/>
        <v>17</v>
      </c>
      <c r="BF70" s="95">
        <f t="shared" si="190"/>
        <v>543036.03200000001</v>
      </c>
      <c r="BG70" s="95">
        <f t="shared" si="190"/>
        <v>0</v>
      </c>
      <c r="BH70" s="95">
        <f t="shared" si="190"/>
        <v>0</v>
      </c>
      <c r="BI70" s="95">
        <f t="shared" si="190"/>
        <v>0</v>
      </c>
      <c r="BJ70" s="95">
        <f t="shared" si="190"/>
        <v>0</v>
      </c>
      <c r="BK70" s="95">
        <f t="shared" si="190"/>
        <v>0</v>
      </c>
      <c r="BL70" s="95">
        <f t="shared" si="190"/>
        <v>0</v>
      </c>
      <c r="BM70" s="95">
        <f t="shared" si="190"/>
        <v>14</v>
      </c>
      <c r="BN70" s="95">
        <f t="shared" si="190"/>
        <v>427811.99999999994</v>
      </c>
      <c r="BO70" s="95">
        <f t="shared" si="190"/>
        <v>0</v>
      </c>
      <c r="BP70" s="95">
        <f t="shared" si="190"/>
        <v>0</v>
      </c>
      <c r="BQ70" s="95">
        <f t="shared" si="190"/>
        <v>35</v>
      </c>
      <c r="BR70" s="95">
        <f t="shared" si="190"/>
        <v>1451138.304</v>
      </c>
      <c r="BS70" s="95">
        <f t="shared" si="190"/>
        <v>19</v>
      </c>
      <c r="BT70" s="97">
        <f t="shared" si="190"/>
        <v>640006.75200000009</v>
      </c>
      <c r="BU70" s="98">
        <f t="shared" si="190"/>
        <v>0</v>
      </c>
      <c r="BV70" s="95">
        <f t="shared" si="190"/>
        <v>0</v>
      </c>
      <c r="BW70" s="95">
        <f t="shared" si="190"/>
        <v>0</v>
      </c>
      <c r="BX70" s="95">
        <f t="shared" si="190"/>
        <v>0</v>
      </c>
      <c r="BY70" s="95">
        <f t="shared" si="190"/>
        <v>0</v>
      </c>
      <c r="BZ70" s="95">
        <f t="shared" ref="BZ70:DQ70" si="191">SUM(BZ71:BZ77)</f>
        <v>0</v>
      </c>
      <c r="CA70" s="95">
        <f>SUM(CA71:CA77)</f>
        <v>12</v>
      </c>
      <c r="CB70" s="95">
        <f>SUM(CB71:CB77)</f>
        <v>363640.2</v>
      </c>
      <c r="CC70" s="99">
        <f t="shared" si="191"/>
        <v>0</v>
      </c>
      <c r="CD70" s="95">
        <f t="shared" si="191"/>
        <v>0</v>
      </c>
      <c r="CE70" s="95">
        <f t="shared" si="191"/>
        <v>0</v>
      </c>
      <c r="CF70" s="95">
        <f t="shared" si="191"/>
        <v>0</v>
      </c>
      <c r="CG70" s="95">
        <f t="shared" si="191"/>
        <v>0</v>
      </c>
      <c r="CH70" s="95">
        <f t="shared" si="191"/>
        <v>0</v>
      </c>
      <c r="CI70" s="95">
        <f t="shared" si="191"/>
        <v>0</v>
      </c>
      <c r="CJ70" s="95">
        <f t="shared" si="191"/>
        <v>0</v>
      </c>
      <c r="CK70" s="95">
        <f t="shared" si="191"/>
        <v>14</v>
      </c>
      <c r="CL70" s="95">
        <f t="shared" si="191"/>
        <v>440646.36</v>
      </c>
      <c r="CM70" s="95">
        <f t="shared" si="191"/>
        <v>8</v>
      </c>
      <c r="CN70" s="95">
        <f t="shared" si="191"/>
        <v>210340.89999999997</v>
      </c>
      <c r="CO70" s="95">
        <f t="shared" si="191"/>
        <v>19</v>
      </c>
      <c r="CP70" s="95">
        <f t="shared" si="191"/>
        <v>526315.71299999999</v>
      </c>
      <c r="CQ70" s="95">
        <f t="shared" si="191"/>
        <v>45</v>
      </c>
      <c r="CR70" s="95">
        <f t="shared" si="191"/>
        <v>1741050.9396000002</v>
      </c>
      <c r="CS70" s="95">
        <f t="shared" si="191"/>
        <v>14</v>
      </c>
      <c r="CT70" s="95">
        <f t="shared" si="191"/>
        <v>508240.65599999996</v>
      </c>
      <c r="CU70" s="95">
        <f t="shared" si="191"/>
        <v>0</v>
      </c>
      <c r="CV70" s="95">
        <f t="shared" si="191"/>
        <v>0</v>
      </c>
      <c r="CW70" s="95">
        <f t="shared" si="191"/>
        <v>0</v>
      </c>
      <c r="CX70" s="95">
        <f t="shared" si="191"/>
        <v>0</v>
      </c>
      <c r="CY70" s="95">
        <f t="shared" si="191"/>
        <v>0</v>
      </c>
      <c r="CZ70" s="95">
        <f t="shared" si="191"/>
        <v>0</v>
      </c>
      <c r="DA70" s="95">
        <f t="shared" si="191"/>
        <v>0</v>
      </c>
      <c r="DB70" s="95">
        <f t="shared" si="191"/>
        <v>0</v>
      </c>
      <c r="DC70" s="95">
        <f t="shared" si="191"/>
        <v>0</v>
      </c>
      <c r="DD70" s="95">
        <f t="shared" si="191"/>
        <v>0</v>
      </c>
      <c r="DE70" s="95">
        <f t="shared" si="191"/>
        <v>5</v>
      </c>
      <c r="DF70" s="95">
        <f t="shared" si="191"/>
        <v>189948.52799999999</v>
      </c>
      <c r="DG70" s="95">
        <f t="shared" si="191"/>
        <v>0</v>
      </c>
      <c r="DH70" s="95">
        <f t="shared" si="191"/>
        <v>0</v>
      </c>
      <c r="DI70" s="95">
        <f t="shared" si="191"/>
        <v>0</v>
      </c>
      <c r="DJ70" s="95">
        <f t="shared" si="191"/>
        <v>0</v>
      </c>
      <c r="DK70" s="95">
        <f t="shared" si="191"/>
        <v>1353</v>
      </c>
      <c r="DL70" s="95">
        <f t="shared" si="191"/>
        <v>54006625.292433344</v>
      </c>
      <c r="DM70" s="95">
        <f t="shared" si="191"/>
        <v>0</v>
      </c>
      <c r="DN70" s="95">
        <f t="shared" si="191"/>
        <v>1412.45</v>
      </c>
      <c r="DO70" s="95">
        <f t="shared" si="191"/>
        <v>1412.45</v>
      </c>
      <c r="DQ70" s="95">
        <f t="shared" si="191"/>
        <v>1353</v>
      </c>
    </row>
    <row r="71" spans="1:121" ht="16.5" customHeight="1" x14ac:dyDescent="0.25">
      <c r="A71" s="128"/>
      <c r="B71" s="129">
        <v>49</v>
      </c>
      <c r="C71" s="101" t="s">
        <v>248</v>
      </c>
      <c r="D71" s="102" t="s">
        <v>249</v>
      </c>
      <c r="E71" s="89">
        <v>23150</v>
      </c>
      <c r="F71" s="130">
        <v>2.95</v>
      </c>
      <c r="G71" s="104">
        <v>1</v>
      </c>
      <c r="H71" s="105"/>
      <c r="I71" s="106">
        <v>1.4</v>
      </c>
      <c r="J71" s="106">
        <v>1.68</v>
      </c>
      <c r="K71" s="106">
        <v>2.23</v>
      </c>
      <c r="L71" s="107">
        <v>2.57</v>
      </c>
      <c r="M71" s="110"/>
      <c r="N71" s="109">
        <f t="shared" ref="N71:N77" si="192">(M71*$E71*$F71*$G71*$I71*$N$11)</f>
        <v>0</v>
      </c>
      <c r="O71" s="110"/>
      <c r="P71" s="110">
        <f t="shared" ref="P71:P77" si="193">(O71*$E71*$F71*$G71*$I71*$P$11)</f>
        <v>0</v>
      </c>
      <c r="Q71" s="110">
        <v>106</v>
      </c>
      <c r="R71" s="109">
        <f t="shared" ref="R71:R77" si="194">(Q71*$E71*$F71*$G71*$I71*$R$11)</f>
        <v>11148067.700000001</v>
      </c>
      <c r="S71" s="110">
        <v>8</v>
      </c>
      <c r="T71" s="109">
        <f t="shared" si="138"/>
        <v>937610.49666666659</v>
      </c>
      <c r="U71" s="110">
        <v>0</v>
      </c>
      <c r="V71" s="109">
        <f t="shared" ref="V71:V77" si="195">(U71*$E71*$F71*$G71*$I71*$V$11)</f>
        <v>0</v>
      </c>
      <c r="W71" s="110">
        <v>0</v>
      </c>
      <c r="X71" s="109">
        <f t="shared" ref="X71:X77" si="196">(W71*$E71*$F71*$G71*$I71*$X$11)</f>
        <v>0</v>
      </c>
      <c r="Y71" s="110"/>
      <c r="Z71" s="109">
        <f t="shared" ref="Z71:Z77" si="197">(Y71*$E71*$F71*$G71*$I71*$Z$11)</f>
        <v>0</v>
      </c>
      <c r="AA71" s="110">
        <v>0</v>
      </c>
      <c r="AB71" s="109">
        <f t="shared" ref="AB71:AB77" si="198">(AA71*$E71*$F71*$G71*$I71*$AB$11)</f>
        <v>0</v>
      </c>
      <c r="AC71" s="110"/>
      <c r="AD71" s="109">
        <f t="shared" ref="AD71:AD77" si="199">(AC71*$E71*$F71*$G71*$I71*$AD$11)</f>
        <v>0</v>
      </c>
      <c r="AE71" s="110">
        <v>0</v>
      </c>
      <c r="AF71" s="109">
        <f t="shared" ref="AF71:AF77" si="200">(AE71*$E71*$F71*$G71*$I71*$AF$11)</f>
        <v>0</v>
      </c>
      <c r="AG71" s="110"/>
      <c r="AH71" s="109">
        <f t="shared" ref="AH71:AH77" si="201">(AG71*$E71*$F71*$G71*$I71*$AH$11)</f>
        <v>0</v>
      </c>
      <c r="AI71" s="110"/>
      <c r="AJ71" s="109">
        <f t="shared" ref="AJ71:AJ77" si="202">(AI71*$E71*$F71*$G71*$I71*$AJ$11)</f>
        <v>0</v>
      </c>
      <c r="AK71" s="110">
        <v>0</v>
      </c>
      <c r="AL71" s="110">
        <f t="shared" ref="AL71:AL77" si="203">(AK71*$E71*$F71*$G71*$I71*$AL$11)</f>
        <v>0</v>
      </c>
      <c r="AM71" s="110">
        <v>0</v>
      </c>
      <c r="AN71" s="109">
        <f t="shared" ref="AN71:AN77" si="204">(AM71*$E71*$F71*$G71*$J71*$AN$11)</f>
        <v>0</v>
      </c>
      <c r="AO71" s="132">
        <v>0</v>
      </c>
      <c r="AP71" s="109">
        <f t="shared" ref="AP71:AP77" si="205">(AO71*$E71*$F71*$G71*$J71*$AP$11)</f>
        <v>0</v>
      </c>
      <c r="AQ71" s="110">
        <v>0</v>
      </c>
      <c r="AR71" s="109">
        <f t="shared" ref="AR71:AR77" si="206">(AQ71*$E71*$F71*$G71*$J71*$AR$11)</f>
        <v>0</v>
      </c>
      <c r="AS71" s="110"/>
      <c r="AT71" s="109">
        <f t="shared" ref="AT71:AT77" si="207">(AS71*$E71*$F71*$G71*$I71*$AT$11)</f>
        <v>0</v>
      </c>
      <c r="AU71" s="110">
        <v>0</v>
      </c>
      <c r="AV71" s="110">
        <f t="shared" ref="AV71:AV77" si="208">(AU71*$E71*$F71*$G71*$I71*$AV$11)</f>
        <v>0</v>
      </c>
      <c r="AW71" s="110"/>
      <c r="AX71" s="109">
        <f t="shared" ref="AX71:AX77" si="209">(AW71*$E71*$F71*$G71*$I71*$AX$11)</f>
        <v>0</v>
      </c>
      <c r="AY71" s="110">
        <v>0</v>
      </c>
      <c r="AZ71" s="109">
        <f t="shared" ref="AZ71:AZ77" si="210">(AY71*$E71*$F71*$G71*$I71*$AZ$11)</f>
        <v>0</v>
      </c>
      <c r="BA71" s="110">
        <v>0</v>
      </c>
      <c r="BB71" s="109">
        <f t="shared" ref="BB71:BB77" si="211">(BA71*$E71*$F71*$G71*$I71*$BB$11)</f>
        <v>0</v>
      </c>
      <c r="BC71" s="110">
        <v>0</v>
      </c>
      <c r="BD71" s="109">
        <f t="shared" ref="BD71:BD77" si="212">(BC71*$E71*$F71*$G71*$I71*$BD$11)</f>
        <v>0</v>
      </c>
      <c r="BE71" s="110"/>
      <c r="BF71" s="109">
        <f t="shared" ref="BF71:BF77" si="213">(BE71*$E71*$F71*$G71*$I71*$BF$11)</f>
        <v>0</v>
      </c>
      <c r="BG71" s="110"/>
      <c r="BH71" s="109">
        <f t="shared" ref="BH71:BH77" si="214">(BG71*$E71*$F71*$G71*$J71*$BH$11)</f>
        <v>0</v>
      </c>
      <c r="BI71" s="110">
        <v>0</v>
      </c>
      <c r="BJ71" s="109">
        <f t="shared" ref="BJ71:BJ77" si="215">(BI71*$E71*$F71*$G71*$J71*$BJ$11)</f>
        <v>0</v>
      </c>
      <c r="BK71" s="110">
        <v>0</v>
      </c>
      <c r="BL71" s="109">
        <f t="shared" ref="BL71:BL77" si="216">(BK71*$E71*$F71*$G71*$J71*$BL$11)</f>
        <v>0</v>
      </c>
      <c r="BM71" s="110"/>
      <c r="BN71" s="109">
        <f t="shared" ref="BN71:BN77" si="217">(BM71*$E71*$F71*$G71*$J71*$BN$11)</f>
        <v>0</v>
      </c>
      <c r="BO71" s="110"/>
      <c r="BP71" s="109">
        <f t="shared" ref="BP71:BP77" si="218">(BO71*$E71*$F71*$G71*$J71*$BP$11)</f>
        <v>0</v>
      </c>
      <c r="BQ71" s="110"/>
      <c r="BR71" s="109">
        <f t="shared" ref="BR71:BR77" si="219">(BQ71*$E71*$F71*$G71*$J71*$BR$11)</f>
        <v>0</v>
      </c>
      <c r="BS71" s="110"/>
      <c r="BT71" s="116">
        <f t="shared" ref="BT71:BT77" si="220">(BS71*$E71*$F71*$G71*$J71*$BT$11)</f>
        <v>0</v>
      </c>
      <c r="BU71" s="133">
        <v>0</v>
      </c>
      <c r="BV71" s="109">
        <f t="shared" ref="BV71:BV77" si="221">(BU71*$E71*$F71*$G71*$I71*$BV$11)</f>
        <v>0</v>
      </c>
      <c r="BW71" s="110">
        <v>0</v>
      </c>
      <c r="BX71" s="109">
        <f t="shared" ref="BX71:BX77" si="222">(BW71*$E71*$F71*$G71*$I71*$BX$11)</f>
        <v>0</v>
      </c>
      <c r="BY71" s="110">
        <v>0</v>
      </c>
      <c r="BZ71" s="109">
        <f t="shared" ref="BZ71:BZ77" si="223">(BY71*$E71*$F71*$G71*$I71*$BZ$11)</f>
        <v>0</v>
      </c>
      <c r="CA71" s="110"/>
      <c r="CB71" s="109">
        <f t="shared" ref="CB71:CB77" si="224">(CA71*$E71*$F71*$G71*$J71*$CB$11)</f>
        <v>0</v>
      </c>
      <c r="CC71" s="134"/>
      <c r="CD71" s="110">
        <f t="shared" ref="CD71:CD77" si="225">(CC71*$E71*$F71*$G71*$I71*$CD$11)</f>
        <v>0</v>
      </c>
      <c r="CE71" s="110">
        <v>0</v>
      </c>
      <c r="CF71" s="109">
        <f t="shared" ref="CF71:CF77" si="226">(CE71*$E71*$F71*$G71*$I71*$CF$11)</f>
        <v>0</v>
      </c>
      <c r="CG71" s="110"/>
      <c r="CH71" s="109">
        <f t="shared" ref="CH71:CH77" si="227">(CG71*$E71*$F71*$G71*$I71*$CH$11)</f>
        <v>0</v>
      </c>
      <c r="CI71" s="110"/>
      <c r="CJ71" s="109">
        <f t="shared" ref="CJ71:CJ77" si="228">(CI71*$E71*$F71*$G71*$I71*$CJ$11)</f>
        <v>0</v>
      </c>
      <c r="CK71" s="110"/>
      <c r="CL71" s="109">
        <f t="shared" ref="CL71:CL77" si="229">(CK71*$E71*$F71*$G71*$I71*$CL$11)</f>
        <v>0</v>
      </c>
      <c r="CM71" s="110"/>
      <c r="CN71" s="109">
        <f t="shared" ref="CN71:CN77" si="230">(CM71*$E71*$F71*$G71*$I71*$CN$11)</f>
        <v>0</v>
      </c>
      <c r="CO71" s="110"/>
      <c r="CP71" s="109">
        <f t="shared" ref="CP71:CP77" si="231">(CO71*$E71*$F71*$G71*$I71*$CP$11)</f>
        <v>0</v>
      </c>
      <c r="CQ71" s="110">
        <v>2</v>
      </c>
      <c r="CR71" s="109">
        <f t="shared" ref="CR71:CR77" si="232">(CQ71*$E71*$F71*$G71*$J71*$CR$11)</f>
        <v>254703.70800000001</v>
      </c>
      <c r="CS71" s="110"/>
      <c r="CT71" s="109">
        <f t="shared" ref="CT71:CT77" si="233">(CS71*$E71*$F71*$G71*$J71*$CT$11)</f>
        <v>0</v>
      </c>
      <c r="CU71" s="110">
        <v>0</v>
      </c>
      <c r="CV71" s="109">
        <f t="shared" ref="CV71:CV77" si="234">(CU71*$E71*$F71*$G71*$J71*$CV$11)</f>
        <v>0</v>
      </c>
      <c r="CW71" s="132">
        <v>0</v>
      </c>
      <c r="CX71" s="109">
        <f t="shared" ref="CX71:CX77" si="235">(CW71*$E71*$F71*$G71*$J71*$CX$11)</f>
        <v>0</v>
      </c>
      <c r="CY71" s="110">
        <v>0</v>
      </c>
      <c r="CZ71" s="116">
        <f t="shared" ref="CZ71:CZ77" si="236">(CY71*$E71*$F71*$G71*$J71*$CZ$11)</f>
        <v>0</v>
      </c>
      <c r="DA71" s="110">
        <v>0</v>
      </c>
      <c r="DB71" s="109">
        <f t="shared" ref="DB71:DB77" si="237">(DA71*$E71*$F71*$G71*$J71*$DB$11)</f>
        <v>0</v>
      </c>
      <c r="DC71" s="134"/>
      <c r="DD71" s="109">
        <f t="shared" ref="DD71:DD77" si="238">(DC71*$E71*$F71*$G71*$J71*$DD$11)</f>
        <v>0</v>
      </c>
      <c r="DE71" s="110"/>
      <c r="DF71" s="109">
        <f t="shared" ref="DF71:DF77" si="239">(DE71*$E71*$F71*$G71*$J71*$DF$11)</f>
        <v>0</v>
      </c>
      <c r="DG71" s="110"/>
      <c r="DH71" s="109">
        <f t="shared" ref="DH71:DH77" si="240">(DG71*$E71*$F71*$G71*$K71*$DH$11)</f>
        <v>0</v>
      </c>
      <c r="DI71" s="110"/>
      <c r="DJ71" s="109">
        <f t="shared" ref="DJ71:DJ77" si="241">(DI71*$E71*$F71*$G71*$L71*$DJ$11)</f>
        <v>0</v>
      </c>
      <c r="DK71" s="123">
        <f t="shared" ref="DK71:DL77" si="242">SUM(M71,O71,Q71,S71,U71,W71,Y71,AA71,AC71,AE71,AG71,AI71,AO71,AS71,AU71,BY71,AK71,AY71,BA71,BC71,CO71,BE71,BG71,AM71,BK71,AQ71,CQ71,BM71,CS71,BO71,BQ71,BS71,CA71,BU71,BW71,CC71,CE71,CG71,CI71,CK71,CM71,CU71,CW71,BI71,AW71,CY71,DA71,DC71,DE71,DG71,DI71)</f>
        <v>116</v>
      </c>
      <c r="DL71" s="122">
        <f t="shared" si="242"/>
        <v>12340381.904666668</v>
      </c>
      <c r="DM71" s="1"/>
      <c r="DN71" s="1">
        <f t="shared" ref="DN71:DN77" si="243">DK71*F71</f>
        <v>342.20000000000005</v>
      </c>
      <c r="DO71" s="52">
        <f t="shared" ref="DO71:DO77" si="244">DK71*F71</f>
        <v>342.20000000000005</v>
      </c>
      <c r="DQ71" s="52">
        <f t="shared" ref="DQ71:DQ77" si="245">DK71*G71</f>
        <v>116</v>
      </c>
    </row>
    <row r="72" spans="1:121" ht="15.75" customHeight="1" x14ac:dyDescent="0.25">
      <c r="A72" s="128"/>
      <c r="B72" s="129">
        <v>50</v>
      </c>
      <c r="C72" s="101" t="s">
        <v>250</v>
      </c>
      <c r="D72" s="102" t="s">
        <v>251</v>
      </c>
      <c r="E72" s="89">
        <v>23150</v>
      </c>
      <c r="F72" s="130">
        <v>5.33</v>
      </c>
      <c r="G72" s="104">
        <v>1</v>
      </c>
      <c r="H72" s="105"/>
      <c r="I72" s="106">
        <v>1.4</v>
      </c>
      <c r="J72" s="106">
        <v>1.68</v>
      </c>
      <c r="K72" s="106">
        <v>2.23</v>
      </c>
      <c r="L72" s="107">
        <v>2.57</v>
      </c>
      <c r="M72" s="110"/>
      <c r="N72" s="109">
        <f t="shared" si="192"/>
        <v>0</v>
      </c>
      <c r="O72" s="110"/>
      <c r="P72" s="110">
        <f t="shared" si="193"/>
        <v>0</v>
      </c>
      <c r="Q72" s="110">
        <v>0</v>
      </c>
      <c r="R72" s="109">
        <f t="shared" si="194"/>
        <v>0</v>
      </c>
      <c r="S72" s="110">
        <v>10</v>
      </c>
      <c r="T72" s="109">
        <f t="shared" si="138"/>
        <v>2117569.4691666667</v>
      </c>
      <c r="U72" s="110"/>
      <c r="V72" s="109">
        <f t="shared" si="195"/>
        <v>0</v>
      </c>
      <c r="W72" s="110"/>
      <c r="X72" s="109">
        <f t="shared" si="196"/>
        <v>0</v>
      </c>
      <c r="Y72" s="110"/>
      <c r="Z72" s="109">
        <f t="shared" si="197"/>
        <v>0</v>
      </c>
      <c r="AA72" s="110"/>
      <c r="AB72" s="109">
        <f t="shared" si="198"/>
        <v>0</v>
      </c>
      <c r="AC72" s="110"/>
      <c r="AD72" s="109">
        <f t="shared" si="199"/>
        <v>0</v>
      </c>
      <c r="AE72" s="110"/>
      <c r="AF72" s="109">
        <f t="shared" si="200"/>
        <v>0</v>
      </c>
      <c r="AG72" s="112"/>
      <c r="AH72" s="109">
        <f t="shared" si="201"/>
        <v>0</v>
      </c>
      <c r="AI72" s="110"/>
      <c r="AJ72" s="109">
        <f t="shared" si="202"/>
        <v>0</v>
      </c>
      <c r="AK72" s="110"/>
      <c r="AL72" s="110">
        <f t="shared" si="203"/>
        <v>0</v>
      </c>
      <c r="AM72" s="110">
        <v>0</v>
      </c>
      <c r="AN72" s="109">
        <f t="shared" si="204"/>
        <v>0</v>
      </c>
      <c r="AO72" s="132">
        <v>0</v>
      </c>
      <c r="AP72" s="109">
        <f t="shared" si="205"/>
        <v>0</v>
      </c>
      <c r="AQ72" s="110"/>
      <c r="AR72" s="109">
        <f t="shared" si="206"/>
        <v>0</v>
      </c>
      <c r="AS72" s="110"/>
      <c r="AT72" s="109">
        <f t="shared" si="207"/>
        <v>0</v>
      </c>
      <c r="AU72" s="110"/>
      <c r="AV72" s="110">
        <f t="shared" si="208"/>
        <v>0</v>
      </c>
      <c r="AW72" s="110"/>
      <c r="AX72" s="109">
        <f t="shared" si="209"/>
        <v>0</v>
      </c>
      <c r="AY72" s="110"/>
      <c r="AZ72" s="109">
        <f t="shared" si="210"/>
        <v>0</v>
      </c>
      <c r="BA72" s="110"/>
      <c r="BB72" s="109">
        <f t="shared" si="211"/>
        <v>0</v>
      </c>
      <c r="BC72" s="110"/>
      <c r="BD72" s="109">
        <f t="shared" si="212"/>
        <v>0</v>
      </c>
      <c r="BE72" s="110"/>
      <c r="BF72" s="109">
        <f t="shared" si="213"/>
        <v>0</v>
      </c>
      <c r="BG72" s="110"/>
      <c r="BH72" s="109">
        <f t="shared" si="214"/>
        <v>0</v>
      </c>
      <c r="BI72" s="110"/>
      <c r="BJ72" s="109">
        <f t="shared" si="215"/>
        <v>0</v>
      </c>
      <c r="BK72" s="110"/>
      <c r="BL72" s="109">
        <f t="shared" si="216"/>
        <v>0</v>
      </c>
      <c r="BM72" s="110"/>
      <c r="BN72" s="109">
        <f t="shared" si="217"/>
        <v>0</v>
      </c>
      <c r="BO72" s="110"/>
      <c r="BP72" s="109">
        <f t="shared" si="218"/>
        <v>0</v>
      </c>
      <c r="BQ72" s="110"/>
      <c r="BR72" s="109">
        <f t="shared" si="219"/>
        <v>0</v>
      </c>
      <c r="BS72" s="110"/>
      <c r="BT72" s="116">
        <f t="shared" si="220"/>
        <v>0</v>
      </c>
      <c r="BU72" s="133"/>
      <c r="BV72" s="109">
        <f t="shared" si="221"/>
        <v>0</v>
      </c>
      <c r="BW72" s="110"/>
      <c r="BX72" s="109">
        <f t="shared" si="222"/>
        <v>0</v>
      </c>
      <c r="BY72" s="110"/>
      <c r="BZ72" s="109">
        <f t="shared" si="223"/>
        <v>0</v>
      </c>
      <c r="CA72" s="110"/>
      <c r="CB72" s="109">
        <f t="shared" si="224"/>
        <v>0</v>
      </c>
      <c r="CC72" s="134"/>
      <c r="CD72" s="110">
        <f t="shared" si="225"/>
        <v>0</v>
      </c>
      <c r="CE72" s="110"/>
      <c r="CF72" s="109">
        <f t="shared" si="226"/>
        <v>0</v>
      </c>
      <c r="CG72" s="110"/>
      <c r="CH72" s="109">
        <f t="shared" si="227"/>
        <v>0</v>
      </c>
      <c r="CI72" s="110"/>
      <c r="CJ72" s="109">
        <f t="shared" si="228"/>
        <v>0</v>
      </c>
      <c r="CK72" s="110"/>
      <c r="CL72" s="109">
        <f t="shared" si="229"/>
        <v>0</v>
      </c>
      <c r="CM72" s="110"/>
      <c r="CN72" s="109">
        <f t="shared" si="230"/>
        <v>0</v>
      </c>
      <c r="CO72" s="110"/>
      <c r="CP72" s="109">
        <f t="shared" si="231"/>
        <v>0</v>
      </c>
      <c r="CQ72" s="110">
        <v>0</v>
      </c>
      <c r="CR72" s="109">
        <f t="shared" si="232"/>
        <v>0</v>
      </c>
      <c r="CS72" s="110"/>
      <c r="CT72" s="109">
        <f t="shared" si="233"/>
        <v>0</v>
      </c>
      <c r="CU72" s="110"/>
      <c r="CV72" s="109">
        <f t="shared" si="234"/>
        <v>0</v>
      </c>
      <c r="CW72" s="132">
        <v>0</v>
      </c>
      <c r="CX72" s="109">
        <f t="shared" si="235"/>
        <v>0</v>
      </c>
      <c r="CY72" s="110"/>
      <c r="CZ72" s="116">
        <f t="shared" si="236"/>
        <v>0</v>
      </c>
      <c r="DA72" s="110"/>
      <c r="DB72" s="109">
        <f t="shared" si="237"/>
        <v>0</v>
      </c>
      <c r="DC72" s="134"/>
      <c r="DD72" s="109">
        <f t="shared" si="238"/>
        <v>0</v>
      </c>
      <c r="DE72" s="110"/>
      <c r="DF72" s="109">
        <f t="shared" si="239"/>
        <v>0</v>
      </c>
      <c r="DG72" s="110"/>
      <c r="DH72" s="109">
        <f t="shared" si="240"/>
        <v>0</v>
      </c>
      <c r="DI72" s="110"/>
      <c r="DJ72" s="109">
        <f t="shared" si="241"/>
        <v>0</v>
      </c>
      <c r="DK72" s="123">
        <f t="shared" si="242"/>
        <v>10</v>
      </c>
      <c r="DL72" s="122">
        <f t="shared" si="242"/>
        <v>2117569.4691666667</v>
      </c>
      <c r="DM72" s="1"/>
      <c r="DN72" s="1">
        <f t="shared" si="243"/>
        <v>53.3</v>
      </c>
      <c r="DO72" s="52">
        <f t="shared" si="244"/>
        <v>53.3</v>
      </c>
      <c r="DQ72" s="52">
        <f t="shared" si="245"/>
        <v>10</v>
      </c>
    </row>
    <row r="73" spans="1:121" ht="15.75" hidden="1" customHeight="1" x14ac:dyDescent="0.25">
      <c r="A73" s="128"/>
      <c r="B73" s="129">
        <v>51</v>
      </c>
      <c r="C73" s="101" t="s">
        <v>252</v>
      </c>
      <c r="D73" s="102" t="s">
        <v>253</v>
      </c>
      <c r="E73" s="89">
        <v>23150</v>
      </c>
      <c r="F73" s="130">
        <v>0.77</v>
      </c>
      <c r="G73" s="104">
        <v>1</v>
      </c>
      <c r="H73" s="105"/>
      <c r="I73" s="106">
        <v>1.4</v>
      </c>
      <c r="J73" s="106">
        <v>1.68</v>
      </c>
      <c r="K73" s="106">
        <v>2.23</v>
      </c>
      <c r="L73" s="107">
        <v>2.57</v>
      </c>
      <c r="M73" s="110"/>
      <c r="N73" s="109">
        <f t="shared" si="192"/>
        <v>0</v>
      </c>
      <c r="O73" s="110"/>
      <c r="P73" s="110">
        <f t="shared" si="193"/>
        <v>0</v>
      </c>
      <c r="Q73" s="110">
        <v>243</v>
      </c>
      <c r="R73" s="109">
        <f t="shared" si="194"/>
        <v>6670658.6100000003</v>
      </c>
      <c r="S73" s="110"/>
      <c r="T73" s="109">
        <f t="shared" si="138"/>
        <v>0</v>
      </c>
      <c r="U73" s="110"/>
      <c r="V73" s="109">
        <f t="shared" si="195"/>
        <v>0</v>
      </c>
      <c r="W73" s="110"/>
      <c r="X73" s="109">
        <f t="shared" si="196"/>
        <v>0</v>
      </c>
      <c r="Y73" s="110"/>
      <c r="Z73" s="109">
        <f t="shared" si="197"/>
        <v>0</v>
      </c>
      <c r="AA73" s="110"/>
      <c r="AB73" s="109">
        <f t="shared" si="198"/>
        <v>0</v>
      </c>
      <c r="AC73" s="110"/>
      <c r="AD73" s="109">
        <f t="shared" si="199"/>
        <v>0</v>
      </c>
      <c r="AE73" s="110"/>
      <c r="AF73" s="109">
        <f t="shared" si="200"/>
        <v>0</v>
      </c>
      <c r="AG73" s="112"/>
      <c r="AH73" s="109">
        <f t="shared" si="201"/>
        <v>0</v>
      </c>
      <c r="AI73" s="110"/>
      <c r="AJ73" s="109">
        <f t="shared" si="202"/>
        <v>0</v>
      </c>
      <c r="AK73" s="110"/>
      <c r="AL73" s="110">
        <f t="shared" si="203"/>
        <v>0</v>
      </c>
      <c r="AM73" s="110">
        <v>213</v>
      </c>
      <c r="AN73" s="109">
        <f t="shared" si="204"/>
        <v>7016544.6120000007</v>
      </c>
      <c r="AO73" s="132">
        <v>0</v>
      </c>
      <c r="AP73" s="109">
        <f t="shared" si="205"/>
        <v>0</v>
      </c>
      <c r="AQ73" s="110"/>
      <c r="AR73" s="109">
        <f t="shared" si="206"/>
        <v>0</v>
      </c>
      <c r="AS73" s="205"/>
      <c r="AT73" s="109">
        <f t="shared" si="207"/>
        <v>0</v>
      </c>
      <c r="AU73" s="110"/>
      <c r="AV73" s="110">
        <f t="shared" si="208"/>
        <v>0</v>
      </c>
      <c r="AW73" s="110"/>
      <c r="AX73" s="109">
        <f t="shared" si="209"/>
        <v>0</v>
      </c>
      <c r="AY73" s="110"/>
      <c r="AZ73" s="109">
        <f t="shared" si="210"/>
        <v>0</v>
      </c>
      <c r="BA73" s="110"/>
      <c r="BB73" s="109">
        <f t="shared" si="211"/>
        <v>0</v>
      </c>
      <c r="BC73" s="110"/>
      <c r="BD73" s="109">
        <f t="shared" si="212"/>
        <v>0</v>
      </c>
      <c r="BE73" s="110">
        <v>17</v>
      </c>
      <c r="BF73" s="109">
        <f t="shared" si="213"/>
        <v>543036.03200000001</v>
      </c>
      <c r="BG73" s="110"/>
      <c r="BH73" s="109">
        <f t="shared" si="214"/>
        <v>0</v>
      </c>
      <c r="BI73" s="110"/>
      <c r="BJ73" s="109">
        <f t="shared" si="215"/>
        <v>0</v>
      </c>
      <c r="BK73" s="110"/>
      <c r="BL73" s="109">
        <f t="shared" si="216"/>
        <v>0</v>
      </c>
      <c r="BM73" s="110">
        <v>12</v>
      </c>
      <c r="BN73" s="109">
        <f t="shared" si="217"/>
        <v>359362.07999999996</v>
      </c>
      <c r="BO73" s="110"/>
      <c r="BP73" s="109">
        <f t="shared" si="218"/>
        <v>0</v>
      </c>
      <c r="BQ73" s="110">
        <v>15</v>
      </c>
      <c r="BR73" s="109">
        <f t="shared" si="219"/>
        <v>574979.32799999998</v>
      </c>
      <c r="BS73" s="110">
        <v>16</v>
      </c>
      <c r="BT73" s="116">
        <f t="shared" si="220"/>
        <v>527064.38400000008</v>
      </c>
      <c r="BU73" s="133"/>
      <c r="BV73" s="109">
        <f t="shared" si="221"/>
        <v>0</v>
      </c>
      <c r="BW73" s="110"/>
      <c r="BX73" s="109">
        <f t="shared" si="222"/>
        <v>0</v>
      </c>
      <c r="BY73" s="110"/>
      <c r="BZ73" s="109">
        <f t="shared" si="223"/>
        <v>0</v>
      </c>
      <c r="CA73" s="110">
        <v>11</v>
      </c>
      <c r="CB73" s="109">
        <f t="shared" si="224"/>
        <v>329415.24</v>
      </c>
      <c r="CC73" s="134"/>
      <c r="CD73" s="110">
        <f t="shared" si="225"/>
        <v>0</v>
      </c>
      <c r="CE73" s="110"/>
      <c r="CF73" s="109">
        <f t="shared" si="226"/>
        <v>0</v>
      </c>
      <c r="CG73" s="110"/>
      <c r="CH73" s="109">
        <f t="shared" si="227"/>
        <v>0</v>
      </c>
      <c r="CI73" s="110"/>
      <c r="CJ73" s="109">
        <f t="shared" si="228"/>
        <v>0</v>
      </c>
      <c r="CK73" s="110">
        <v>9</v>
      </c>
      <c r="CL73" s="109">
        <f t="shared" si="229"/>
        <v>269521.56</v>
      </c>
      <c r="CM73" s="110">
        <v>5</v>
      </c>
      <c r="CN73" s="109">
        <f t="shared" si="230"/>
        <v>124778.49999999999</v>
      </c>
      <c r="CO73" s="110">
        <v>19</v>
      </c>
      <c r="CP73" s="109">
        <f t="shared" si="231"/>
        <v>526315.71299999999</v>
      </c>
      <c r="CQ73" s="110">
        <v>31</v>
      </c>
      <c r="CR73" s="109">
        <f t="shared" si="232"/>
        <v>1030470.7644</v>
      </c>
      <c r="CS73" s="110">
        <v>13</v>
      </c>
      <c r="CT73" s="109">
        <f t="shared" si="233"/>
        <v>467170.70399999997</v>
      </c>
      <c r="CU73" s="110"/>
      <c r="CV73" s="109">
        <f t="shared" si="234"/>
        <v>0</v>
      </c>
      <c r="CW73" s="132">
        <v>0</v>
      </c>
      <c r="CX73" s="109">
        <f t="shared" si="235"/>
        <v>0</v>
      </c>
      <c r="CY73" s="110"/>
      <c r="CZ73" s="116">
        <f t="shared" si="236"/>
        <v>0</v>
      </c>
      <c r="DA73" s="110"/>
      <c r="DB73" s="109">
        <f t="shared" si="237"/>
        <v>0</v>
      </c>
      <c r="DC73" s="134"/>
      <c r="DD73" s="109">
        <f t="shared" si="238"/>
        <v>0</v>
      </c>
      <c r="DE73" s="110">
        <v>3</v>
      </c>
      <c r="DF73" s="109">
        <f t="shared" si="239"/>
        <v>107808.62399999998</v>
      </c>
      <c r="DG73" s="110"/>
      <c r="DH73" s="109">
        <f t="shared" si="240"/>
        <v>0</v>
      </c>
      <c r="DI73" s="110"/>
      <c r="DJ73" s="109">
        <f t="shared" si="241"/>
        <v>0</v>
      </c>
      <c r="DK73" s="123">
        <f t="shared" si="242"/>
        <v>607</v>
      </c>
      <c r="DL73" s="122">
        <f t="shared" si="242"/>
        <v>18547126.1514</v>
      </c>
      <c r="DM73" s="1"/>
      <c r="DN73" s="1">
        <f t="shared" si="243"/>
        <v>467.39</v>
      </c>
      <c r="DO73" s="52">
        <f t="shared" si="244"/>
        <v>467.39</v>
      </c>
      <c r="DQ73" s="52">
        <f t="shared" si="245"/>
        <v>607</v>
      </c>
    </row>
    <row r="74" spans="1:121" ht="15.75" hidden="1" customHeight="1" x14ac:dyDescent="0.25">
      <c r="A74" s="128"/>
      <c r="B74" s="129">
        <v>52</v>
      </c>
      <c r="C74" s="101" t="s">
        <v>254</v>
      </c>
      <c r="D74" s="102" t="s">
        <v>255</v>
      </c>
      <c r="E74" s="89">
        <v>23150</v>
      </c>
      <c r="F74" s="130">
        <v>0.97</v>
      </c>
      <c r="G74" s="104">
        <v>1</v>
      </c>
      <c r="H74" s="105"/>
      <c r="I74" s="106">
        <v>1.4</v>
      </c>
      <c r="J74" s="106">
        <v>1.68</v>
      </c>
      <c r="K74" s="106">
        <v>2.23</v>
      </c>
      <c r="L74" s="107">
        <v>2.57</v>
      </c>
      <c r="M74" s="110"/>
      <c r="N74" s="109">
        <f t="shared" si="192"/>
        <v>0</v>
      </c>
      <c r="O74" s="110"/>
      <c r="P74" s="110">
        <f t="shared" si="193"/>
        <v>0</v>
      </c>
      <c r="Q74" s="110">
        <v>7</v>
      </c>
      <c r="R74" s="109">
        <f t="shared" si="194"/>
        <v>242070.29</v>
      </c>
      <c r="S74" s="110"/>
      <c r="T74" s="109">
        <f t="shared" si="138"/>
        <v>0</v>
      </c>
      <c r="U74" s="110"/>
      <c r="V74" s="109">
        <f t="shared" si="195"/>
        <v>0</v>
      </c>
      <c r="W74" s="110"/>
      <c r="X74" s="109">
        <f t="shared" si="196"/>
        <v>0</v>
      </c>
      <c r="Y74" s="110"/>
      <c r="Z74" s="109">
        <f t="shared" si="197"/>
        <v>0</v>
      </c>
      <c r="AA74" s="110"/>
      <c r="AB74" s="109">
        <f t="shared" si="198"/>
        <v>0</v>
      </c>
      <c r="AC74" s="110"/>
      <c r="AD74" s="109">
        <f t="shared" si="199"/>
        <v>0</v>
      </c>
      <c r="AE74" s="110"/>
      <c r="AF74" s="109">
        <f t="shared" si="200"/>
        <v>0</v>
      </c>
      <c r="AG74" s="112"/>
      <c r="AH74" s="109">
        <f t="shared" si="201"/>
        <v>0</v>
      </c>
      <c r="AI74" s="110">
        <v>2</v>
      </c>
      <c r="AJ74" s="109">
        <f t="shared" si="202"/>
        <v>69162.94</v>
      </c>
      <c r="AK74" s="110"/>
      <c r="AL74" s="110">
        <f t="shared" si="203"/>
        <v>0</v>
      </c>
      <c r="AM74" s="110">
        <v>0</v>
      </c>
      <c r="AN74" s="109">
        <f t="shared" si="204"/>
        <v>0</v>
      </c>
      <c r="AO74" s="132">
        <v>0</v>
      </c>
      <c r="AP74" s="109">
        <f t="shared" si="205"/>
        <v>0</v>
      </c>
      <c r="AQ74" s="110"/>
      <c r="AR74" s="109">
        <f t="shared" si="206"/>
        <v>0</v>
      </c>
      <c r="AS74" s="110"/>
      <c r="AT74" s="109">
        <f t="shared" si="207"/>
        <v>0</v>
      </c>
      <c r="AU74" s="110"/>
      <c r="AV74" s="110">
        <f t="shared" si="208"/>
        <v>0</v>
      </c>
      <c r="AW74" s="110"/>
      <c r="AX74" s="109">
        <f t="shared" si="209"/>
        <v>0</v>
      </c>
      <c r="AY74" s="110"/>
      <c r="AZ74" s="109">
        <f t="shared" si="210"/>
        <v>0</v>
      </c>
      <c r="BA74" s="110"/>
      <c r="BB74" s="109">
        <f t="shared" si="211"/>
        <v>0</v>
      </c>
      <c r="BC74" s="110"/>
      <c r="BD74" s="109">
        <f t="shared" si="212"/>
        <v>0</v>
      </c>
      <c r="BE74" s="110"/>
      <c r="BF74" s="109">
        <f t="shared" si="213"/>
        <v>0</v>
      </c>
      <c r="BG74" s="110"/>
      <c r="BH74" s="109">
        <f t="shared" si="214"/>
        <v>0</v>
      </c>
      <c r="BI74" s="110"/>
      <c r="BJ74" s="109">
        <f t="shared" si="215"/>
        <v>0</v>
      </c>
      <c r="BK74" s="110"/>
      <c r="BL74" s="109">
        <f t="shared" si="216"/>
        <v>0</v>
      </c>
      <c r="BM74" s="110"/>
      <c r="BN74" s="109">
        <f t="shared" si="217"/>
        <v>0</v>
      </c>
      <c r="BO74" s="110"/>
      <c r="BP74" s="109">
        <f t="shared" si="218"/>
        <v>0</v>
      </c>
      <c r="BQ74" s="110"/>
      <c r="BR74" s="109">
        <f t="shared" si="219"/>
        <v>0</v>
      </c>
      <c r="BS74" s="110"/>
      <c r="BT74" s="116">
        <f t="shared" si="220"/>
        <v>0</v>
      </c>
      <c r="BU74" s="133"/>
      <c r="BV74" s="109">
        <f t="shared" si="221"/>
        <v>0</v>
      </c>
      <c r="BW74" s="110"/>
      <c r="BX74" s="109">
        <f t="shared" si="222"/>
        <v>0</v>
      </c>
      <c r="BY74" s="110"/>
      <c r="BZ74" s="109">
        <f t="shared" si="223"/>
        <v>0</v>
      </c>
      <c r="CA74" s="110"/>
      <c r="CB74" s="109">
        <f t="shared" si="224"/>
        <v>0</v>
      </c>
      <c r="CC74" s="134"/>
      <c r="CD74" s="110">
        <f t="shared" si="225"/>
        <v>0</v>
      </c>
      <c r="CE74" s="110"/>
      <c r="CF74" s="109">
        <f t="shared" si="226"/>
        <v>0</v>
      </c>
      <c r="CG74" s="110"/>
      <c r="CH74" s="109">
        <f t="shared" si="227"/>
        <v>0</v>
      </c>
      <c r="CI74" s="110"/>
      <c r="CJ74" s="109">
        <f t="shared" si="228"/>
        <v>0</v>
      </c>
      <c r="CK74" s="110"/>
      <c r="CL74" s="109">
        <f t="shared" si="229"/>
        <v>0</v>
      </c>
      <c r="CM74" s="110"/>
      <c r="CN74" s="109">
        <f t="shared" si="230"/>
        <v>0</v>
      </c>
      <c r="CO74" s="110"/>
      <c r="CP74" s="109">
        <f t="shared" si="231"/>
        <v>0</v>
      </c>
      <c r="CQ74" s="110">
        <v>0</v>
      </c>
      <c r="CR74" s="109">
        <f t="shared" si="232"/>
        <v>0</v>
      </c>
      <c r="CS74" s="110"/>
      <c r="CT74" s="109">
        <f t="shared" si="233"/>
        <v>0</v>
      </c>
      <c r="CU74" s="110"/>
      <c r="CV74" s="109">
        <f t="shared" si="234"/>
        <v>0</v>
      </c>
      <c r="CW74" s="132">
        <v>0</v>
      </c>
      <c r="CX74" s="109">
        <f t="shared" si="235"/>
        <v>0</v>
      </c>
      <c r="CY74" s="110"/>
      <c r="CZ74" s="116">
        <f t="shared" si="236"/>
        <v>0</v>
      </c>
      <c r="DA74" s="110"/>
      <c r="DB74" s="109">
        <f t="shared" si="237"/>
        <v>0</v>
      </c>
      <c r="DC74" s="134"/>
      <c r="DD74" s="109">
        <f t="shared" si="238"/>
        <v>0</v>
      </c>
      <c r="DE74" s="110"/>
      <c r="DF74" s="109">
        <f t="shared" si="239"/>
        <v>0</v>
      </c>
      <c r="DG74" s="110"/>
      <c r="DH74" s="109">
        <f t="shared" si="240"/>
        <v>0</v>
      </c>
      <c r="DI74" s="110"/>
      <c r="DJ74" s="109">
        <f t="shared" si="241"/>
        <v>0</v>
      </c>
      <c r="DK74" s="123">
        <f t="shared" si="242"/>
        <v>9</v>
      </c>
      <c r="DL74" s="122">
        <f t="shared" si="242"/>
        <v>311233.23</v>
      </c>
      <c r="DM74" s="1"/>
      <c r="DN74" s="1">
        <f t="shared" si="243"/>
        <v>8.73</v>
      </c>
      <c r="DO74" s="52">
        <f t="shared" si="244"/>
        <v>8.73</v>
      </c>
      <c r="DQ74" s="52">
        <f t="shared" si="245"/>
        <v>9</v>
      </c>
    </row>
    <row r="75" spans="1:121" ht="36" hidden="1" customHeight="1" x14ac:dyDescent="0.25">
      <c r="A75" s="128"/>
      <c r="B75" s="129">
        <v>53</v>
      </c>
      <c r="C75" s="101" t="s">
        <v>256</v>
      </c>
      <c r="D75" s="102" t="s">
        <v>257</v>
      </c>
      <c r="E75" s="89">
        <v>23150</v>
      </c>
      <c r="F75" s="130">
        <v>0.88</v>
      </c>
      <c r="G75" s="104">
        <v>1</v>
      </c>
      <c r="H75" s="105"/>
      <c r="I75" s="106">
        <v>1.4</v>
      </c>
      <c r="J75" s="106">
        <v>1.68</v>
      </c>
      <c r="K75" s="106">
        <v>2.23</v>
      </c>
      <c r="L75" s="107">
        <v>2.57</v>
      </c>
      <c r="M75" s="110"/>
      <c r="N75" s="109">
        <f t="shared" si="192"/>
        <v>0</v>
      </c>
      <c r="O75" s="110"/>
      <c r="P75" s="110">
        <f t="shared" si="193"/>
        <v>0</v>
      </c>
      <c r="Q75" s="110">
        <v>387</v>
      </c>
      <c r="R75" s="109">
        <f t="shared" si="194"/>
        <v>12141304.560000001</v>
      </c>
      <c r="S75" s="110"/>
      <c r="T75" s="109">
        <f t="shared" si="138"/>
        <v>0</v>
      </c>
      <c r="U75" s="110"/>
      <c r="V75" s="109">
        <f t="shared" si="195"/>
        <v>0</v>
      </c>
      <c r="W75" s="110"/>
      <c r="X75" s="109">
        <f t="shared" si="196"/>
        <v>0</v>
      </c>
      <c r="Y75" s="110"/>
      <c r="Z75" s="109">
        <f t="shared" si="197"/>
        <v>0</v>
      </c>
      <c r="AA75" s="110"/>
      <c r="AB75" s="109">
        <f t="shared" si="198"/>
        <v>0</v>
      </c>
      <c r="AC75" s="110"/>
      <c r="AD75" s="109">
        <f t="shared" si="199"/>
        <v>0</v>
      </c>
      <c r="AE75" s="110"/>
      <c r="AF75" s="109">
        <f t="shared" si="200"/>
        <v>0</v>
      </c>
      <c r="AG75" s="112"/>
      <c r="AH75" s="109">
        <f t="shared" si="201"/>
        <v>0</v>
      </c>
      <c r="AI75" s="110"/>
      <c r="AJ75" s="109">
        <f t="shared" si="202"/>
        <v>0</v>
      </c>
      <c r="AK75" s="110"/>
      <c r="AL75" s="110">
        <f t="shared" si="203"/>
        <v>0</v>
      </c>
      <c r="AM75" s="110">
        <v>160</v>
      </c>
      <c r="AN75" s="109">
        <f t="shared" si="204"/>
        <v>6023592.96</v>
      </c>
      <c r="AO75" s="132">
        <v>0</v>
      </c>
      <c r="AP75" s="109">
        <f t="shared" si="205"/>
        <v>0</v>
      </c>
      <c r="AQ75" s="110"/>
      <c r="AR75" s="109">
        <f t="shared" si="206"/>
        <v>0</v>
      </c>
      <c r="AS75" s="205"/>
      <c r="AT75" s="109">
        <f t="shared" si="207"/>
        <v>0</v>
      </c>
      <c r="AU75" s="110"/>
      <c r="AV75" s="110">
        <f t="shared" si="208"/>
        <v>0</v>
      </c>
      <c r="AW75" s="110"/>
      <c r="AX75" s="109">
        <f t="shared" si="209"/>
        <v>0</v>
      </c>
      <c r="AY75" s="110"/>
      <c r="AZ75" s="109">
        <f t="shared" si="210"/>
        <v>0</v>
      </c>
      <c r="BA75" s="110"/>
      <c r="BB75" s="109">
        <f t="shared" si="211"/>
        <v>0</v>
      </c>
      <c r="BC75" s="110"/>
      <c r="BD75" s="109">
        <f t="shared" si="212"/>
        <v>0</v>
      </c>
      <c r="BE75" s="110"/>
      <c r="BF75" s="109">
        <f t="shared" si="213"/>
        <v>0</v>
      </c>
      <c r="BG75" s="110"/>
      <c r="BH75" s="109">
        <f t="shared" si="214"/>
        <v>0</v>
      </c>
      <c r="BI75" s="110"/>
      <c r="BJ75" s="109">
        <f t="shared" si="215"/>
        <v>0</v>
      </c>
      <c r="BK75" s="110"/>
      <c r="BL75" s="109">
        <f t="shared" si="216"/>
        <v>0</v>
      </c>
      <c r="BM75" s="110">
        <v>2</v>
      </c>
      <c r="BN75" s="109">
        <f t="shared" si="217"/>
        <v>68449.919999999998</v>
      </c>
      <c r="BO75" s="110"/>
      <c r="BP75" s="109">
        <f t="shared" si="218"/>
        <v>0</v>
      </c>
      <c r="BQ75" s="110">
        <v>20</v>
      </c>
      <c r="BR75" s="109">
        <f t="shared" si="219"/>
        <v>876158.97599999991</v>
      </c>
      <c r="BS75" s="110">
        <v>3</v>
      </c>
      <c r="BT75" s="116">
        <f t="shared" si="220"/>
        <v>112942.368</v>
      </c>
      <c r="BU75" s="133"/>
      <c r="BV75" s="109">
        <f t="shared" si="221"/>
        <v>0</v>
      </c>
      <c r="BW75" s="110"/>
      <c r="BX75" s="109">
        <f t="shared" si="222"/>
        <v>0</v>
      </c>
      <c r="BY75" s="110"/>
      <c r="BZ75" s="109">
        <f t="shared" si="223"/>
        <v>0</v>
      </c>
      <c r="CA75" s="110">
        <v>1</v>
      </c>
      <c r="CB75" s="109">
        <f t="shared" si="224"/>
        <v>34224.959999999999</v>
      </c>
      <c r="CC75" s="134"/>
      <c r="CD75" s="110">
        <f t="shared" si="225"/>
        <v>0</v>
      </c>
      <c r="CE75" s="110"/>
      <c r="CF75" s="109">
        <f t="shared" si="226"/>
        <v>0</v>
      </c>
      <c r="CG75" s="110"/>
      <c r="CH75" s="109">
        <f t="shared" si="227"/>
        <v>0</v>
      </c>
      <c r="CI75" s="110"/>
      <c r="CJ75" s="109">
        <f t="shared" si="228"/>
        <v>0</v>
      </c>
      <c r="CK75" s="110">
        <v>5</v>
      </c>
      <c r="CL75" s="109">
        <f t="shared" si="229"/>
        <v>171124.8</v>
      </c>
      <c r="CM75" s="110">
        <v>3</v>
      </c>
      <c r="CN75" s="109">
        <f t="shared" si="230"/>
        <v>85562.4</v>
      </c>
      <c r="CO75" s="110"/>
      <c r="CP75" s="109">
        <f t="shared" si="231"/>
        <v>0</v>
      </c>
      <c r="CQ75" s="110">
        <v>12</v>
      </c>
      <c r="CR75" s="109">
        <f t="shared" si="232"/>
        <v>455876.46720000001</v>
      </c>
      <c r="CS75" s="110">
        <v>1</v>
      </c>
      <c r="CT75" s="109">
        <f t="shared" si="233"/>
        <v>41069.951999999997</v>
      </c>
      <c r="CU75" s="110"/>
      <c r="CV75" s="109">
        <f t="shared" si="234"/>
        <v>0</v>
      </c>
      <c r="CW75" s="132">
        <v>0</v>
      </c>
      <c r="CX75" s="109">
        <f t="shared" si="235"/>
        <v>0</v>
      </c>
      <c r="CY75" s="110"/>
      <c r="CZ75" s="116">
        <f t="shared" si="236"/>
        <v>0</v>
      </c>
      <c r="DA75" s="110"/>
      <c r="DB75" s="109">
        <f t="shared" si="237"/>
        <v>0</v>
      </c>
      <c r="DC75" s="134"/>
      <c r="DD75" s="109">
        <f t="shared" si="238"/>
        <v>0</v>
      </c>
      <c r="DE75" s="110">
        <v>2</v>
      </c>
      <c r="DF75" s="109">
        <f t="shared" si="239"/>
        <v>82139.903999999995</v>
      </c>
      <c r="DG75" s="110"/>
      <c r="DH75" s="109">
        <f t="shared" si="240"/>
        <v>0</v>
      </c>
      <c r="DI75" s="110"/>
      <c r="DJ75" s="109">
        <f t="shared" si="241"/>
        <v>0</v>
      </c>
      <c r="DK75" s="123">
        <f t="shared" si="242"/>
        <v>596</v>
      </c>
      <c r="DL75" s="122">
        <f t="shared" si="242"/>
        <v>20092447.267200001</v>
      </c>
      <c r="DM75" s="1"/>
      <c r="DN75" s="1">
        <f t="shared" si="243"/>
        <v>524.48</v>
      </c>
      <c r="DO75" s="52">
        <f t="shared" si="244"/>
        <v>524.48</v>
      </c>
      <c r="DQ75" s="52">
        <f t="shared" si="245"/>
        <v>596</v>
      </c>
    </row>
    <row r="76" spans="1:121" ht="36" hidden="1" customHeight="1" x14ac:dyDescent="0.25">
      <c r="A76" s="128"/>
      <c r="B76" s="129">
        <v>54</v>
      </c>
      <c r="C76" s="101" t="s">
        <v>258</v>
      </c>
      <c r="D76" s="102" t="s">
        <v>259</v>
      </c>
      <c r="E76" s="89">
        <v>23150</v>
      </c>
      <c r="F76" s="130">
        <v>1.05</v>
      </c>
      <c r="G76" s="104">
        <v>1</v>
      </c>
      <c r="H76" s="105"/>
      <c r="I76" s="106">
        <v>1.4</v>
      </c>
      <c r="J76" s="106">
        <v>1.68</v>
      </c>
      <c r="K76" s="106">
        <v>2.23</v>
      </c>
      <c r="L76" s="107">
        <v>2.57</v>
      </c>
      <c r="M76" s="110"/>
      <c r="N76" s="109">
        <f t="shared" si="192"/>
        <v>0</v>
      </c>
      <c r="O76" s="110"/>
      <c r="P76" s="110">
        <f t="shared" si="193"/>
        <v>0</v>
      </c>
      <c r="Q76" s="110">
        <v>10</v>
      </c>
      <c r="R76" s="109">
        <f t="shared" si="194"/>
        <v>374335.50000000006</v>
      </c>
      <c r="S76" s="110"/>
      <c r="T76" s="109">
        <f t="shared" si="138"/>
        <v>0</v>
      </c>
      <c r="U76" s="110"/>
      <c r="V76" s="109">
        <f t="shared" si="195"/>
        <v>0</v>
      </c>
      <c r="W76" s="110"/>
      <c r="X76" s="109">
        <f t="shared" si="196"/>
        <v>0</v>
      </c>
      <c r="Y76" s="110"/>
      <c r="Z76" s="109">
        <f t="shared" si="197"/>
        <v>0</v>
      </c>
      <c r="AA76" s="110"/>
      <c r="AB76" s="109">
        <f t="shared" si="198"/>
        <v>0</v>
      </c>
      <c r="AC76" s="110"/>
      <c r="AD76" s="109">
        <f t="shared" si="199"/>
        <v>0</v>
      </c>
      <c r="AE76" s="110"/>
      <c r="AF76" s="109">
        <f t="shared" si="200"/>
        <v>0</v>
      </c>
      <c r="AG76" s="112"/>
      <c r="AH76" s="109">
        <f t="shared" si="201"/>
        <v>0</v>
      </c>
      <c r="AI76" s="110"/>
      <c r="AJ76" s="109">
        <f t="shared" si="202"/>
        <v>0</v>
      </c>
      <c r="AK76" s="110"/>
      <c r="AL76" s="110">
        <f t="shared" si="203"/>
        <v>0</v>
      </c>
      <c r="AM76" s="110">
        <v>2</v>
      </c>
      <c r="AN76" s="109">
        <f t="shared" si="204"/>
        <v>89840.52</v>
      </c>
      <c r="AO76" s="132">
        <v>0</v>
      </c>
      <c r="AP76" s="109">
        <f t="shared" si="205"/>
        <v>0</v>
      </c>
      <c r="AQ76" s="110"/>
      <c r="AR76" s="109">
        <f t="shared" si="206"/>
        <v>0</v>
      </c>
      <c r="AS76" s="110"/>
      <c r="AT76" s="109">
        <f t="shared" si="207"/>
        <v>0</v>
      </c>
      <c r="AU76" s="110"/>
      <c r="AV76" s="110">
        <f t="shared" si="208"/>
        <v>0</v>
      </c>
      <c r="AW76" s="110"/>
      <c r="AX76" s="109">
        <f t="shared" si="209"/>
        <v>0</v>
      </c>
      <c r="AY76" s="110"/>
      <c r="AZ76" s="109">
        <f t="shared" si="210"/>
        <v>0</v>
      </c>
      <c r="BA76" s="110"/>
      <c r="BB76" s="109">
        <f t="shared" si="211"/>
        <v>0</v>
      </c>
      <c r="BC76" s="110"/>
      <c r="BD76" s="109">
        <f t="shared" si="212"/>
        <v>0</v>
      </c>
      <c r="BE76" s="110"/>
      <c r="BF76" s="109">
        <f t="shared" si="213"/>
        <v>0</v>
      </c>
      <c r="BG76" s="110"/>
      <c r="BH76" s="109">
        <f t="shared" si="214"/>
        <v>0</v>
      </c>
      <c r="BI76" s="110"/>
      <c r="BJ76" s="109">
        <f t="shared" si="215"/>
        <v>0</v>
      </c>
      <c r="BK76" s="110"/>
      <c r="BL76" s="109">
        <f t="shared" si="216"/>
        <v>0</v>
      </c>
      <c r="BM76" s="110"/>
      <c r="BN76" s="109">
        <f t="shared" si="217"/>
        <v>0</v>
      </c>
      <c r="BO76" s="110"/>
      <c r="BP76" s="109">
        <f t="shared" si="218"/>
        <v>0</v>
      </c>
      <c r="BQ76" s="110"/>
      <c r="BR76" s="109">
        <f t="shared" si="219"/>
        <v>0</v>
      </c>
      <c r="BS76" s="110"/>
      <c r="BT76" s="116">
        <f t="shared" si="220"/>
        <v>0</v>
      </c>
      <c r="BU76" s="133"/>
      <c r="BV76" s="109">
        <f t="shared" si="221"/>
        <v>0</v>
      </c>
      <c r="BW76" s="110"/>
      <c r="BX76" s="109">
        <f t="shared" si="222"/>
        <v>0</v>
      </c>
      <c r="BY76" s="110"/>
      <c r="BZ76" s="109">
        <f t="shared" si="223"/>
        <v>0</v>
      </c>
      <c r="CA76" s="110"/>
      <c r="CB76" s="109">
        <f t="shared" si="224"/>
        <v>0</v>
      </c>
      <c r="CC76" s="134"/>
      <c r="CD76" s="110">
        <f t="shared" si="225"/>
        <v>0</v>
      </c>
      <c r="CE76" s="110"/>
      <c r="CF76" s="109">
        <f t="shared" si="226"/>
        <v>0</v>
      </c>
      <c r="CG76" s="110"/>
      <c r="CH76" s="109">
        <f t="shared" si="227"/>
        <v>0</v>
      </c>
      <c r="CI76" s="110"/>
      <c r="CJ76" s="109">
        <f t="shared" si="228"/>
        <v>0</v>
      </c>
      <c r="CK76" s="110"/>
      <c r="CL76" s="109">
        <f t="shared" si="229"/>
        <v>0</v>
      </c>
      <c r="CM76" s="110"/>
      <c r="CN76" s="109">
        <f t="shared" si="230"/>
        <v>0</v>
      </c>
      <c r="CO76" s="110"/>
      <c r="CP76" s="109">
        <f t="shared" si="231"/>
        <v>0</v>
      </c>
      <c r="CQ76" s="110"/>
      <c r="CR76" s="109">
        <f t="shared" si="232"/>
        <v>0</v>
      </c>
      <c r="CS76" s="110"/>
      <c r="CT76" s="109">
        <f t="shared" si="233"/>
        <v>0</v>
      </c>
      <c r="CU76" s="110"/>
      <c r="CV76" s="109">
        <f t="shared" si="234"/>
        <v>0</v>
      </c>
      <c r="CW76" s="132">
        <v>0</v>
      </c>
      <c r="CX76" s="109">
        <f t="shared" si="235"/>
        <v>0</v>
      </c>
      <c r="CY76" s="110"/>
      <c r="CZ76" s="116">
        <f t="shared" si="236"/>
        <v>0</v>
      </c>
      <c r="DA76" s="110"/>
      <c r="DB76" s="109">
        <f t="shared" si="237"/>
        <v>0</v>
      </c>
      <c r="DC76" s="134"/>
      <c r="DD76" s="109">
        <f t="shared" si="238"/>
        <v>0</v>
      </c>
      <c r="DE76" s="110"/>
      <c r="DF76" s="109">
        <f t="shared" si="239"/>
        <v>0</v>
      </c>
      <c r="DG76" s="110"/>
      <c r="DH76" s="109">
        <f t="shared" si="240"/>
        <v>0</v>
      </c>
      <c r="DI76" s="110"/>
      <c r="DJ76" s="109">
        <f t="shared" si="241"/>
        <v>0</v>
      </c>
      <c r="DK76" s="123">
        <f t="shared" si="242"/>
        <v>12</v>
      </c>
      <c r="DL76" s="122">
        <f t="shared" si="242"/>
        <v>464176.02000000008</v>
      </c>
      <c r="DM76" s="1"/>
      <c r="DN76" s="1">
        <f t="shared" si="243"/>
        <v>12.600000000000001</v>
      </c>
      <c r="DO76" s="52">
        <f t="shared" si="244"/>
        <v>12.600000000000001</v>
      </c>
      <c r="DQ76" s="52">
        <f t="shared" si="245"/>
        <v>12</v>
      </c>
    </row>
    <row r="77" spans="1:121" ht="22.5" hidden="1" customHeight="1" x14ac:dyDescent="0.25">
      <c r="A77" s="128"/>
      <c r="B77" s="129">
        <v>55</v>
      </c>
      <c r="C77" s="101" t="s">
        <v>260</v>
      </c>
      <c r="D77" s="102" t="s">
        <v>261</v>
      </c>
      <c r="E77" s="89">
        <v>23150</v>
      </c>
      <c r="F77" s="130">
        <v>1.25</v>
      </c>
      <c r="G77" s="104">
        <v>1</v>
      </c>
      <c r="H77" s="105"/>
      <c r="I77" s="106">
        <v>1.4</v>
      </c>
      <c r="J77" s="106">
        <v>1.68</v>
      </c>
      <c r="K77" s="106">
        <v>2.23</v>
      </c>
      <c r="L77" s="107">
        <v>2.57</v>
      </c>
      <c r="M77" s="110"/>
      <c r="N77" s="109">
        <f t="shared" si="192"/>
        <v>0</v>
      </c>
      <c r="O77" s="110"/>
      <c r="P77" s="110">
        <f t="shared" si="193"/>
        <v>0</v>
      </c>
      <c r="Q77" s="110">
        <v>3</v>
      </c>
      <c r="R77" s="109">
        <f t="shared" si="194"/>
        <v>133691.25</v>
      </c>
      <c r="S77" s="110"/>
      <c r="T77" s="109">
        <f t="shared" si="138"/>
        <v>0</v>
      </c>
      <c r="U77" s="110"/>
      <c r="V77" s="109">
        <f t="shared" si="195"/>
        <v>0</v>
      </c>
      <c r="W77" s="110"/>
      <c r="X77" s="109">
        <f t="shared" si="196"/>
        <v>0</v>
      </c>
      <c r="Y77" s="110"/>
      <c r="Z77" s="109">
        <f t="shared" si="197"/>
        <v>0</v>
      </c>
      <c r="AA77" s="110"/>
      <c r="AB77" s="109">
        <f t="shared" si="198"/>
        <v>0</v>
      </c>
      <c r="AC77" s="110"/>
      <c r="AD77" s="109">
        <f t="shared" si="199"/>
        <v>0</v>
      </c>
      <c r="AE77" s="110"/>
      <c r="AF77" s="109">
        <f t="shared" si="200"/>
        <v>0</v>
      </c>
      <c r="AG77" s="112"/>
      <c r="AH77" s="109">
        <f t="shared" si="201"/>
        <v>0</v>
      </c>
      <c r="AI77" s="110"/>
      <c r="AJ77" s="109">
        <f t="shared" si="202"/>
        <v>0</v>
      </c>
      <c r="AK77" s="110"/>
      <c r="AL77" s="110">
        <f t="shared" si="203"/>
        <v>0</v>
      </c>
      <c r="AM77" s="110">
        <v>0</v>
      </c>
      <c r="AN77" s="109">
        <f t="shared" si="204"/>
        <v>0</v>
      </c>
      <c r="AO77" s="132">
        <v>0</v>
      </c>
      <c r="AP77" s="109">
        <f t="shared" si="205"/>
        <v>0</v>
      </c>
      <c r="AQ77" s="110"/>
      <c r="AR77" s="109">
        <f t="shared" si="206"/>
        <v>0</v>
      </c>
      <c r="AS77" s="110"/>
      <c r="AT77" s="109">
        <f t="shared" si="207"/>
        <v>0</v>
      </c>
      <c r="AU77" s="110"/>
      <c r="AV77" s="110">
        <f t="shared" si="208"/>
        <v>0</v>
      </c>
      <c r="AW77" s="110"/>
      <c r="AX77" s="109">
        <f t="shared" si="209"/>
        <v>0</v>
      </c>
      <c r="AY77" s="110"/>
      <c r="AZ77" s="109">
        <f t="shared" si="210"/>
        <v>0</v>
      </c>
      <c r="BA77" s="110"/>
      <c r="BB77" s="109">
        <f t="shared" si="211"/>
        <v>0</v>
      </c>
      <c r="BC77" s="110"/>
      <c r="BD77" s="109">
        <f t="shared" si="212"/>
        <v>0</v>
      </c>
      <c r="BE77" s="110"/>
      <c r="BF77" s="109">
        <f t="shared" si="213"/>
        <v>0</v>
      </c>
      <c r="BG77" s="110"/>
      <c r="BH77" s="109">
        <f t="shared" si="214"/>
        <v>0</v>
      </c>
      <c r="BI77" s="110"/>
      <c r="BJ77" s="109">
        <f t="shared" si="215"/>
        <v>0</v>
      </c>
      <c r="BK77" s="110"/>
      <c r="BL77" s="109">
        <f t="shared" si="216"/>
        <v>0</v>
      </c>
      <c r="BM77" s="110"/>
      <c r="BN77" s="109">
        <f t="shared" si="217"/>
        <v>0</v>
      </c>
      <c r="BO77" s="110"/>
      <c r="BP77" s="109">
        <f t="shared" si="218"/>
        <v>0</v>
      </c>
      <c r="BQ77" s="110"/>
      <c r="BR77" s="109">
        <f t="shared" si="219"/>
        <v>0</v>
      </c>
      <c r="BS77" s="110"/>
      <c r="BT77" s="116">
        <f t="shared" si="220"/>
        <v>0</v>
      </c>
      <c r="BU77" s="133"/>
      <c r="BV77" s="109">
        <f t="shared" si="221"/>
        <v>0</v>
      </c>
      <c r="BW77" s="110"/>
      <c r="BX77" s="109">
        <f t="shared" si="222"/>
        <v>0</v>
      </c>
      <c r="BY77" s="110"/>
      <c r="BZ77" s="109">
        <f t="shared" si="223"/>
        <v>0</v>
      </c>
      <c r="CA77" s="110"/>
      <c r="CB77" s="109">
        <f t="shared" si="224"/>
        <v>0</v>
      </c>
      <c r="CC77" s="134"/>
      <c r="CD77" s="110">
        <f t="shared" si="225"/>
        <v>0</v>
      </c>
      <c r="CE77" s="110"/>
      <c r="CF77" s="109">
        <f t="shared" si="226"/>
        <v>0</v>
      </c>
      <c r="CG77" s="110"/>
      <c r="CH77" s="109">
        <f t="shared" si="227"/>
        <v>0</v>
      </c>
      <c r="CI77" s="110"/>
      <c r="CJ77" s="109">
        <f t="shared" si="228"/>
        <v>0</v>
      </c>
      <c r="CK77" s="110"/>
      <c r="CL77" s="109">
        <f t="shared" si="229"/>
        <v>0</v>
      </c>
      <c r="CM77" s="110"/>
      <c r="CN77" s="109">
        <f t="shared" si="230"/>
        <v>0</v>
      </c>
      <c r="CO77" s="110"/>
      <c r="CP77" s="109">
        <f t="shared" si="231"/>
        <v>0</v>
      </c>
      <c r="CQ77" s="110"/>
      <c r="CR77" s="109">
        <f t="shared" si="232"/>
        <v>0</v>
      </c>
      <c r="CS77" s="110"/>
      <c r="CT77" s="109">
        <f t="shared" si="233"/>
        <v>0</v>
      </c>
      <c r="CU77" s="110"/>
      <c r="CV77" s="109">
        <f t="shared" si="234"/>
        <v>0</v>
      </c>
      <c r="CW77" s="132">
        <v>0</v>
      </c>
      <c r="CX77" s="109">
        <f t="shared" si="235"/>
        <v>0</v>
      </c>
      <c r="CY77" s="110"/>
      <c r="CZ77" s="116">
        <f t="shared" si="236"/>
        <v>0</v>
      </c>
      <c r="DA77" s="110"/>
      <c r="DB77" s="109">
        <f t="shared" si="237"/>
        <v>0</v>
      </c>
      <c r="DC77" s="134"/>
      <c r="DD77" s="109">
        <f t="shared" si="238"/>
        <v>0</v>
      </c>
      <c r="DE77" s="110"/>
      <c r="DF77" s="109">
        <f t="shared" si="239"/>
        <v>0</v>
      </c>
      <c r="DG77" s="110"/>
      <c r="DH77" s="109">
        <f t="shared" si="240"/>
        <v>0</v>
      </c>
      <c r="DI77" s="110"/>
      <c r="DJ77" s="109">
        <f t="shared" si="241"/>
        <v>0</v>
      </c>
      <c r="DK77" s="123">
        <f t="shared" si="242"/>
        <v>3</v>
      </c>
      <c r="DL77" s="122">
        <f t="shared" si="242"/>
        <v>133691.25</v>
      </c>
      <c r="DM77" s="1"/>
      <c r="DN77" s="1">
        <f t="shared" si="243"/>
        <v>3.75</v>
      </c>
      <c r="DO77" s="52">
        <f t="shared" si="244"/>
        <v>3.75</v>
      </c>
      <c r="DQ77" s="52">
        <f t="shared" si="245"/>
        <v>3</v>
      </c>
    </row>
    <row r="78" spans="1:121" s="127" customFormat="1" ht="15.75" hidden="1" customHeight="1" x14ac:dyDescent="0.25">
      <c r="A78" s="85">
        <v>11</v>
      </c>
      <c r="B78" s="138"/>
      <c r="C78" s="139"/>
      <c r="D78" s="88" t="s">
        <v>262</v>
      </c>
      <c r="E78" s="89">
        <v>23150</v>
      </c>
      <c r="F78" s="140">
        <v>1.48</v>
      </c>
      <c r="G78" s="124">
        <v>1</v>
      </c>
      <c r="H78" s="105"/>
      <c r="I78" s="125">
        <v>1.4</v>
      </c>
      <c r="J78" s="125">
        <v>1.68</v>
      </c>
      <c r="K78" s="125">
        <v>2.23</v>
      </c>
      <c r="L78" s="126">
        <v>2.57</v>
      </c>
      <c r="M78" s="95">
        <f>SUM(M79:M82)</f>
        <v>0</v>
      </c>
      <c r="N78" s="95">
        <f t="shared" ref="N78:BY78" si="246">SUM(N79:N82)</f>
        <v>0</v>
      </c>
      <c r="O78" s="95">
        <f t="shared" si="246"/>
        <v>0</v>
      </c>
      <c r="P78" s="95">
        <f t="shared" si="246"/>
        <v>0</v>
      </c>
      <c r="Q78" s="95">
        <f t="shared" si="246"/>
        <v>443</v>
      </c>
      <c r="R78" s="95">
        <f t="shared" si="246"/>
        <v>24946074.23</v>
      </c>
      <c r="S78" s="95">
        <f t="shared" si="246"/>
        <v>0</v>
      </c>
      <c r="T78" s="95">
        <f t="shared" si="246"/>
        <v>0</v>
      </c>
      <c r="U78" s="95">
        <f t="shared" si="246"/>
        <v>0</v>
      </c>
      <c r="V78" s="95">
        <f t="shared" si="246"/>
        <v>0</v>
      </c>
      <c r="W78" s="95">
        <f t="shared" si="246"/>
        <v>0</v>
      </c>
      <c r="X78" s="95">
        <f t="shared" si="246"/>
        <v>0</v>
      </c>
      <c r="Y78" s="95">
        <f t="shared" si="246"/>
        <v>0</v>
      </c>
      <c r="Z78" s="95">
        <f t="shared" si="246"/>
        <v>0</v>
      </c>
      <c r="AA78" s="95">
        <f t="shared" si="246"/>
        <v>0</v>
      </c>
      <c r="AB78" s="95">
        <f t="shared" si="246"/>
        <v>0</v>
      </c>
      <c r="AC78" s="95">
        <f t="shared" si="246"/>
        <v>0</v>
      </c>
      <c r="AD78" s="95">
        <f t="shared" si="246"/>
        <v>0</v>
      </c>
      <c r="AE78" s="95">
        <f t="shared" si="246"/>
        <v>0</v>
      </c>
      <c r="AF78" s="95">
        <f t="shared" si="246"/>
        <v>0</v>
      </c>
      <c r="AG78" s="95">
        <f t="shared" si="246"/>
        <v>0</v>
      </c>
      <c r="AH78" s="95">
        <f t="shared" si="246"/>
        <v>0</v>
      </c>
      <c r="AI78" s="95">
        <f t="shared" si="246"/>
        <v>0</v>
      </c>
      <c r="AJ78" s="95">
        <f t="shared" si="246"/>
        <v>0</v>
      </c>
      <c r="AK78" s="95">
        <f t="shared" si="246"/>
        <v>0</v>
      </c>
      <c r="AL78" s="95">
        <f t="shared" si="246"/>
        <v>0</v>
      </c>
      <c r="AM78" s="95">
        <f t="shared" si="246"/>
        <v>0</v>
      </c>
      <c r="AN78" s="95">
        <f t="shared" si="246"/>
        <v>0</v>
      </c>
      <c r="AO78" s="95">
        <f t="shared" si="246"/>
        <v>0</v>
      </c>
      <c r="AP78" s="95">
        <f t="shared" si="246"/>
        <v>0</v>
      </c>
      <c r="AQ78" s="95">
        <f t="shared" si="246"/>
        <v>0</v>
      </c>
      <c r="AR78" s="95">
        <f t="shared" si="246"/>
        <v>0</v>
      </c>
      <c r="AS78" s="95">
        <f t="shared" si="246"/>
        <v>10</v>
      </c>
      <c r="AT78" s="95">
        <f t="shared" si="246"/>
        <v>447258</v>
      </c>
      <c r="AU78" s="95">
        <f t="shared" si="246"/>
        <v>0</v>
      </c>
      <c r="AV78" s="95">
        <f t="shared" si="246"/>
        <v>0</v>
      </c>
      <c r="AW78" s="95">
        <f>SUM(AW79:AW82)</f>
        <v>0</v>
      </c>
      <c r="AX78" s="95">
        <f>SUM(AX79:AX82)</f>
        <v>0</v>
      </c>
      <c r="AY78" s="95">
        <f>SUM(AY79:AY82)</f>
        <v>0</v>
      </c>
      <c r="AZ78" s="95">
        <f t="shared" si="246"/>
        <v>0</v>
      </c>
      <c r="BA78" s="95">
        <f t="shared" si="246"/>
        <v>0</v>
      </c>
      <c r="BB78" s="95">
        <f t="shared" si="246"/>
        <v>0</v>
      </c>
      <c r="BC78" s="95">
        <f t="shared" si="246"/>
        <v>0</v>
      </c>
      <c r="BD78" s="95">
        <f t="shared" si="246"/>
        <v>0</v>
      </c>
      <c r="BE78" s="95">
        <f t="shared" si="246"/>
        <v>0</v>
      </c>
      <c r="BF78" s="95">
        <f t="shared" si="246"/>
        <v>0</v>
      </c>
      <c r="BG78" s="95">
        <f t="shared" si="246"/>
        <v>0</v>
      </c>
      <c r="BH78" s="95">
        <f t="shared" si="246"/>
        <v>0</v>
      </c>
      <c r="BI78" s="95">
        <f t="shared" si="246"/>
        <v>36</v>
      </c>
      <c r="BJ78" s="95">
        <f t="shared" si="246"/>
        <v>2589623.8199999998</v>
      </c>
      <c r="BK78" s="95">
        <f t="shared" si="246"/>
        <v>0</v>
      </c>
      <c r="BL78" s="95">
        <f t="shared" si="246"/>
        <v>0</v>
      </c>
      <c r="BM78" s="95">
        <f t="shared" si="246"/>
        <v>5</v>
      </c>
      <c r="BN78" s="95">
        <f t="shared" si="246"/>
        <v>293634.59999999998</v>
      </c>
      <c r="BO78" s="95">
        <f t="shared" si="246"/>
        <v>2</v>
      </c>
      <c r="BP78" s="95">
        <f t="shared" si="246"/>
        <v>197415.79199999999</v>
      </c>
      <c r="BQ78" s="95">
        <f t="shared" si="246"/>
        <v>0</v>
      </c>
      <c r="BR78" s="95">
        <f t="shared" si="246"/>
        <v>0</v>
      </c>
      <c r="BS78" s="95">
        <f t="shared" si="246"/>
        <v>12</v>
      </c>
      <c r="BT78" s="97">
        <f t="shared" si="246"/>
        <v>775195.34399999992</v>
      </c>
      <c r="BU78" s="98">
        <f t="shared" si="246"/>
        <v>0</v>
      </c>
      <c r="BV78" s="95">
        <f t="shared" si="246"/>
        <v>0</v>
      </c>
      <c r="BW78" s="95">
        <f t="shared" si="246"/>
        <v>300</v>
      </c>
      <c r="BX78" s="95">
        <f t="shared" si="246"/>
        <v>14893691.400000002</v>
      </c>
      <c r="BY78" s="95">
        <f t="shared" si="246"/>
        <v>0</v>
      </c>
      <c r="BZ78" s="95">
        <f t="shared" ref="BZ78:DQ78" si="247">SUM(BZ79:BZ82)</f>
        <v>0</v>
      </c>
      <c r="CA78" s="95">
        <f>SUM(CA79:CA82)</f>
        <v>4</v>
      </c>
      <c r="CB78" s="95">
        <f>SUM(CB79:CB82)</f>
        <v>224795.75999999998</v>
      </c>
      <c r="CC78" s="99">
        <f t="shared" si="247"/>
        <v>0</v>
      </c>
      <c r="CD78" s="95">
        <f t="shared" si="247"/>
        <v>0</v>
      </c>
      <c r="CE78" s="95">
        <f t="shared" si="247"/>
        <v>0</v>
      </c>
      <c r="CF78" s="95">
        <f t="shared" si="247"/>
        <v>0</v>
      </c>
      <c r="CG78" s="95">
        <f t="shared" si="247"/>
        <v>0</v>
      </c>
      <c r="CH78" s="95">
        <f t="shared" si="247"/>
        <v>0</v>
      </c>
      <c r="CI78" s="95">
        <f t="shared" si="247"/>
        <v>0</v>
      </c>
      <c r="CJ78" s="95">
        <f t="shared" si="247"/>
        <v>0</v>
      </c>
      <c r="CK78" s="95">
        <f t="shared" si="247"/>
        <v>6</v>
      </c>
      <c r="CL78" s="95">
        <f t="shared" si="247"/>
        <v>332137.67999999993</v>
      </c>
      <c r="CM78" s="95">
        <f t="shared" si="247"/>
        <v>0</v>
      </c>
      <c r="CN78" s="95">
        <f t="shared" si="247"/>
        <v>0</v>
      </c>
      <c r="CO78" s="95">
        <f t="shared" si="247"/>
        <v>2</v>
      </c>
      <c r="CP78" s="95">
        <f t="shared" si="247"/>
        <v>103968.039</v>
      </c>
      <c r="CQ78" s="95">
        <f t="shared" si="247"/>
        <v>3</v>
      </c>
      <c r="CR78" s="95">
        <f t="shared" si="247"/>
        <v>178724.29679999998</v>
      </c>
      <c r="CS78" s="95">
        <f t="shared" si="247"/>
        <v>0</v>
      </c>
      <c r="CT78" s="95">
        <f t="shared" si="247"/>
        <v>0</v>
      </c>
      <c r="CU78" s="95">
        <f t="shared" si="247"/>
        <v>0</v>
      </c>
      <c r="CV78" s="95">
        <f t="shared" si="247"/>
        <v>0</v>
      </c>
      <c r="CW78" s="95">
        <f t="shared" si="247"/>
        <v>0</v>
      </c>
      <c r="CX78" s="95">
        <f t="shared" si="247"/>
        <v>0</v>
      </c>
      <c r="CY78" s="95">
        <f t="shared" si="247"/>
        <v>0</v>
      </c>
      <c r="CZ78" s="95">
        <f t="shared" si="247"/>
        <v>0</v>
      </c>
      <c r="DA78" s="95">
        <f t="shared" si="247"/>
        <v>0</v>
      </c>
      <c r="DB78" s="95">
        <f t="shared" si="247"/>
        <v>0</v>
      </c>
      <c r="DC78" s="95">
        <f t="shared" si="247"/>
        <v>0</v>
      </c>
      <c r="DD78" s="95">
        <f t="shared" si="247"/>
        <v>0</v>
      </c>
      <c r="DE78" s="95">
        <f t="shared" si="247"/>
        <v>5</v>
      </c>
      <c r="DF78" s="95">
        <f t="shared" si="247"/>
        <v>352361.51999999996</v>
      </c>
      <c r="DG78" s="95">
        <f t="shared" si="247"/>
        <v>0</v>
      </c>
      <c r="DH78" s="95">
        <f t="shared" si="247"/>
        <v>0</v>
      </c>
      <c r="DI78" s="95">
        <f t="shared" si="247"/>
        <v>0</v>
      </c>
      <c r="DJ78" s="95">
        <f t="shared" si="247"/>
        <v>0</v>
      </c>
      <c r="DK78" s="95">
        <f t="shared" si="247"/>
        <v>828</v>
      </c>
      <c r="DL78" s="95">
        <f t="shared" si="247"/>
        <v>45334880.481799997</v>
      </c>
      <c r="DM78" s="95">
        <f t="shared" si="247"/>
        <v>0</v>
      </c>
      <c r="DN78" s="95">
        <f t="shared" si="247"/>
        <v>1245.6399999999999</v>
      </c>
      <c r="DO78" s="95">
        <f t="shared" si="247"/>
        <v>1245.6399999999999</v>
      </c>
      <c r="DQ78" s="95">
        <f t="shared" si="247"/>
        <v>828</v>
      </c>
    </row>
    <row r="79" spans="1:121" ht="15.75" hidden="1" customHeight="1" x14ac:dyDescent="0.25">
      <c r="A79" s="128"/>
      <c r="B79" s="129">
        <v>56</v>
      </c>
      <c r="C79" s="101" t="s">
        <v>263</v>
      </c>
      <c r="D79" s="102" t="s">
        <v>264</v>
      </c>
      <c r="E79" s="89">
        <v>23150</v>
      </c>
      <c r="F79" s="130">
        <v>1.51</v>
      </c>
      <c r="G79" s="104">
        <v>1</v>
      </c>
      <c r="H79" s="105"/>
      <c r="I79" s="106">
        <v>1.4</v>
      </c>
      <c r="J79" s="106">
        <v>1.68</v>
      </c>
      <c r="K79" s="106">
        <v>2.23</v>
      </c>
      <c r="L79" s="107">
        <v>2.57</v>
      </c>
      <c r="M79" s="110"/>
      <c r="N79" s="109">
        <f>(M79*$E79*$F79*$G79*$I79*$N$11)</f>
        <v>0</v>
      </c>
      <c r="O79" s="110"/>
      <c r="P79" s="110">
        <f>(O79*$E79*$F79*$G79*$I79*$P$11)</f>
        <v>0</v>
      </c>
      <c r="Q79" s="110">
        <v>283</v>
      </c>
      <c r="R79" s="109">
        <f>(Q79*$E79*$F79*$G79*$I79*$R$11)</f>
        <v>15234741.83</v>
      </c>
      <c r="S79" s="110"/>
      <c r="T79" s="109">
        <f t="shared" si="138"/>
        <v>0</v>
      </c>
      <c r="U79" s="110">
        <v>0</v>
      </c>
      <c r="V79" s="109">
        <f>(U79*$E79*$F79*$G79*$I79*$V$11)</f>
        <v>0</v>
      </c>
      <c r="W79" s="110">
        <v>0</v>
      </c>
      <c r="X79" s="109">
        <f>(W79*$E79*$F79*$G79*$I79*$X$11)</f>
        <v>0</v>
      </c>
      <c r="Y79" s="110"/>
      <c r="Z79" s="109">
        <f>(Y79*$E79*$F79*$G79*$I79*$Z$11)</f>
        <v>0</v>
      </c>
      <c r="AA79" s="110">
        <v>0</v>
      </c>
      <c r="AB79" s="109">
        <f>(AA79*$E79*$F79*$G79*$I79*$AB$11)</f>
        <v>0</v>
      </c>
      <c r="AC79" s="110"/>
      <c r="AD79" s="109">
        <f>(AC79*$E79*$F79*$G79*$I79*$AD$11)</f>
        <v>0</v>
      </c>
      <c r="AE79" s="110">
        <v>0</v>
      </c>
      <c r="AF79" s="109">
        <f>(AE79*$E79*$F79*$G79*$I79*$AF$11)</f>
        <v>0</v>
      </c>
      <c r="AG79" s="112"/>
      <c r="AH79" s="109">
        <f>(AG79*$E79*$F79*$G79*$I79*$AH$11)</f>
        <v>0</v>
      </c>
      <c r="AI79" s="110"/>
      <c r="AJ79" s="109">
        <f>(AI79*$E79*$F79*$G79*$I79*$AJ$11)</f>
        <v>0</v>
      </c>
      <c r="AK79" s="110">
        <v>0</v>
      </c>
      <c r="AL79" s="110">
        <f>(AK79*$E79*$F79*$G79*$I79*$AL$11)</f>
        <v>0</v>
      </c>
      <c r="AM79" s="110"/>
      <c r="AN79" s="109">
        <f>(AM79*$E79*$F79*$G79*$J79*$AN$11)</f>
        <v>0</v>
      </c>
      <c r="AO79" s="132">
        <v>0</v>
      </c>
      <c r="AP79" s="109">
        <f>(AO79*$E79*$F79*$G79*$J79*$AP$11)</f>
        <v>0</v>
      </c>
      <c r="AQ79" s="110">
        <v>0</v>
      </c>
      <c r="AR79" s="109">
        <f>(AQ79*$E79*$F79*$G79*$J79*$AR$11)</f>
        <v>0</v>
      </c>
      <c r="AS79" s="110"/>
      <c r="AT79" s="109">
        <f>(AS79*$E79*$F79*$G79*$I79*$AT$11)</f>
        <v>0</v>
      </c>
      <c r="AU79" s="110"/>
      <c r="AV79" s="110">
        <f>(AU79*$E79*$F79*$G79*$I79*$AV$11)</f>
        <v>0</v>
      </c>
      <c r="AW79" s="110"/>
      <c r="AX79" s="109">
        <f>(AW79*$E79*$F79*$G79*$I79*$AX$11)</f>
        <v>0</v>
      </c>
      <c r="AY79" s="110">
        <v>0</v>
      </c>
      <c r="AZ79" s="109">
        <f>(AY79*$E79*$F79*$G79*$I79*$AZ$11)</f>
        <v>0</v>
      </c>
      <c r="BA79" s="110">
        <v>0</v>
      </c>
      <c r="BB79" s="109">
        <f>(BA79*$E79*$F79*$G79*$I79*$BB$11)</f>
        <v>0</v>
      </c>
      <c r="BC79" s="110">
        <v>0</v>
      </c>
      <c r="BD79" s="109">
        <f>(BC79*$E79*$F79*$G79*$I79*$BD$11)</f>
        <v>0</v>
      </c>
      <c r="BE79" s="110"/>
      <c r="BF79" s="109">
        <f>(BE79*$E79*$F79*$G79*$I79*$BF$11)</f>
        <v>0</v>
      </c>
      <c r="BG79" s="110"/>
      <c r="BH79" s="109">
        <f>(BG79*$E79*$F79*$G79*$J79*$BH$11)</f>
        <v>0</v>
      </c>
      <c r="BI79" s="110">
        <v>30</v>
      </c>
      <c r="BJ79" s="109">
        <f>(BI79*$E79*$F79*$G79*$J79*$BJ$11)</f>
        <v>2026078.7399999998</v>
      </c>
      <c r="BK79" s="110">
        <v>0</v>
      </c>
      <c r="BL79" s="109">
        <f>(BK79*$E79*$F79*$G79*$J79*$BL$11)</f>
        <v>0</v>
      </c>
      <c r="BM79" s="110">
        <v>5</v>
      </c>
      <c r="BN79" s="109">
        <f>(BM79*$E79*$F79*$G79*$J79*$BN$11)</f>
        <v>293634.59999999998</v>
      </c>
      <c r="BO79" s="110"/>
      <c r="BP79" s="109">
        <f>(BO79*$E79*$F79*$G79*$J79*$BP$11)</f>
        <v>0</v>
      </c>
      <c r="BQ79" s="110"/>
      <c r="BR79" s="109">
        <f>(BQ79*$E79*$F79*$G79*$J79*$BR$11)</f>
        <v>0</v>
      </c>
      <c r="BS79" s="110">
        <v>12</v>
      </c>
      <c r="BT79" s="116">
        <f>(BS79*$E79*$F79*$G79*$J79*$BT$11)</f>
        <v>775195.34399999992</v>
      </c>
      <c r="BU79" s="133">
        <v>0</v>
      </c>
      <c r="BV79" s="109">
        <f>(BU79*$E79*$F79*$G79*$I79*$BV$11)</f>
        <v>0</v>
      </c>
      <c r="BW79" s="110">
        <v>0</v>
      </c>
      <c r="BX79" s="109">
        <f>(BW79*$E79*$F79*$G79*$I79*$BX$11)</f>
        <v>0</v>
      </c>
      <c r="BY79" s="110">
        <v>0</v>
      </c>
      <c r="BZ79" s="109">
        <f>(BY79*$E79*$F79*$G79*$I79*$BZ$11)</f>
        <v>0</v>
      </c>
      <c r="CA79" s="110">
        <v>2</v>
      </c>
      <c r="CB79" s="109">
        <f>(CA79*$E79*$F79*$G79*$J79*$CB$11)</f>
        <v>117453.84</v>
      </c>
      <c r="CC79" s="134"/>
      <c r="CD79" s="110">
        <f>(CC79*$E79*$F79*$G79*$I79*$CD$11)</f>
        <v>0</v>
      </c>
      <c r="CE79" s="110">
        <v>0</v>
      </c>
      <c r="CF79" s="109">
        <f>(CE79*$E79*$F79*$G79*$I79*$CF$11)</f>
        <v>0</v>
      </c>
      <c r="CG79" s="110"/>
      <c r="CH79" s="109">
        <f>(CG79*$E79*$F79*$G79*$I79*$CH$11)</f>
        <v>0</v>
      </c>
      <c r="CI79" s="110"/>
      <c r="CJ79" s="109">
        <f>(CI79*$E79*$F79*$G79*$I79*$CJ$11)</f>
        <v>0</v>
      </c>
      <c r="CK79" s="110">
        <v>2</v>
      </c>
      <c r="CL79" s="109">
        <f>(CK79*$E79*$F79*$G79*$I79*$CL$11)</f>
        <v>117453.84</v>
      </c>
      <c r="CM79" s="110"/>
      <c r="CN79" s="109">
        <f>(CM79*$E79*$F79*$G79*$I79*$CN$11)</f>
        <v>0</v>
      </c>
      <c r="CO79" s="110">
        <v>1</v>
      </c>
      <c r="CP79" s="109">
        <f>(CO79*$E79*$F79*$G79*$I79*$CP$11)</f>
        <v>54322.401000000005</v>
      </c>
      <c r="CQ79" s="110">
        <v>0</v>
      </c>
      <c r="CR79" s="109">
        <f>(CQ79*$E79*$F79*$G79*$J79*$CR$11)</f>
        <v>0</v>
      </c>
      <c r="CS79" s="110"/>
      <c r="CT79" s="109">
        <f>(CS79*$E79*$F79*$G79*$J79*$CT$11)</f>
        <v>0</v>
      </c>
      <c r="CU79" s="110">
        <v>0</v>
      </c>
      <c r="CV79" s="109">
        <f>(CU79*$E79*$F79*$G79*$J79*$CV$11)</f>
        <v>0</v>
      </c>
      <c r="CW79" s="132">
        <v>0</v>
      </c>
      <c r="CX79" s="109">
        <f>(CW79*$E79*$F79*$G79*$J79*$CX$11)</f>
        <v>0</v>
      </c>
      <c r="CY79" s="110">
        <v>0</v>
      </c>
      <c r="CZ79" s="116">
        <f>(CY79*$E79*$F79*$G79*$J79*$CZ$11)</f>
        <v>0</v>
      </c>
      <c r="DA79" s="110">
        <v>0</v>
      </c>
      <c r="DB79" s="109">
        <f>(DA79*$E79*$F79*$G79*$J79*$DB$11)</f>
        <v>0</v>
      </c>
      <c r="DC79" s="134"/>
      <c r="DD79" s="109">
        <f>(DC79*$E79*$F79*$G79*$J79*$DD$11)</f>
        <v>0</v>
      </c>
      <c r="DE79" s="110">
        <v>5</v>
      </c>
      <c r="DF79" s="109">
        <f>(DE79*$E79*$F79*$G79*$J79*$DF$11)</f>
        <v>352361.51999999996</v>
      </c>
      <c r="DG79" s="110"/>
      <c r="DH79" s="109">
        <f>(DG79*$E79*$F79*$G79*$K79*$DH$11)</f>
        <v>0</v>
      </c>
      <c r="DI79" s="110"/>
      <c r="DJ79" s="109">
        <f>(DI79*$E79*$F79*$G79*$L79*$DJ$11)</f>
        <v>0</v>
      </c>
      <c r="DK79" s="123">
        <f t="shared" ref="DK79:DL82" si="248">SUM(M79,O79,Q79,S79,U79,W79,Y79,AA79,AC79,AE79,AG79,AI79,AO79,AS79,AU79,BY79,AK79,AY79,BA79,BC79,CO79,BE79,BG79,AM79,BK79,AQ79,CQ79,BM79,CS79,BO79,BQ79,BS79,CA79,BU79,BW79,CC79,CE79,CG79,CI79,CK79,CM79,CU79,CW79,BI79,AW79,CY79,DA79,DC79,DE79,DG79,DI79)</f>
        <v>340</v>
      </c>
      <c r="DL79" s="122">
        <f t="shared" si="248"/>
        <v>18971242.114999998</v>
      </c>
      <c r="DM79" s="1"/>
      <c r="DN79" s="1">
        <f>DK79*F79</f>
        <v>513.4</v>
      </c>
      <c r="DO79" s="52">
        <f>DK79*F79</f>
        <v>513.4</v>
      </c>
      <c r="DQ79" s="52">
        <f>DK79*G79</f>
        <v>340</v>
      </c>
    </row>
    <row r="80" spans="1:121" ht="22.5" hidden="1" customHeight="1" x14ac:dyDescent="0.25">
      <c r="A80" s="128"/>
      <c r="B80" s="129">
        <v>57</v>
      </c>
      <c r="C80" s="101" t="s">
        <v>265</v>
      </c>
      <c r="D80" s="102" t="s">
        <v>266</v>
      </c>
      <c r="E80" s="89">
        <v>23150</v>
      </c>
      <c r="F80" s="130">
        <v>2.2599999999999998</v>
      </c>
      <c r="G80" s="104">
        <v>1</v>
      </c>
      <c r="H80" s="105"/>
      <c r="I80" s="106">
        <v>1.4</v>
      </c>
      <c r="J80" s="106">
        <v>1.68</v>
      </c>
      <c r="K80" s="106">
        <v>2.23</v>
      </c>
      <c r="L80" s="107">
        <v>2.57</v>
      </c>
      <c r="M80" s="110"/>
      <c r="N80" s="109">
        <f>(M80*$E80*$F80*$G80*$I80*$N$11)</f>
        <v>0</v>
      </c>
      <c r="O80" s="110"/>
      <c r="P80" s="110">
        <f>(O80*$E80*$F80*$G80*$I80*$P$11)</f>
        <v>0</v>
      </c>
      <c r="Q80" s="110">
        <v>39</v>
      </c>
      <c r="R80" s="109">
        <f>(Q80*$E80*$F80*$G80*$I80*$R$11)</f>
        <v>3142279.1399999997</v>
      </c>
      <c r="S80" s="110"/>
      <c r="T80" s="109">
        <f t="shared" si="138"/>
        <v>0</v>
      </c>
      <c r="U80" s="110"/>
      <c r="V80" s="109">
        <f>(U80*$E80*$F80*$G80*$I80*$V$11)</f>
        <v>0</v>
      </c>
      <c r="W80" s="110"/>
      <c r="X80" s="109">
        <f>(W80*$E80*$F80*$G80*$I80*$X$11)</f>
        <v>0</v>
      </c>
      <c r="Y80" s="110"/>
      <c r="Z80" s="109">
        <f>(Y80*$E80*$F80*$G80*$I80*$Z$11)</f>
        <v>0</v>
      </c>
      <c r="AA80" s="110"/>
      <c r="AB80" s="109">
        <f>(AA80*$E80*$F80*$G80*$I80*$AB$11)</f>
        <v>0</v>
      </c>
      <c r="AC80" s="110"/>
      <c r="AD80" s="109">
        <f>(AC80*$E80*$F80*$G80*$I80*$AD$11)</f>
        <v>0</v>
      </c>
      <c r="AE80" s="110"/>
      <c r="AF80" s="109">
        <f>(AE80*$E80*$F80*$G80*$I80*$AF$11)</f>
        <v>0</v>
      </c>
      <c r="AG80" s="112"/>
      <c r="AH80" s="109">
        <f>(AG80*$E80*$F80*$G80*$I80*$AH$11)</f>
        <v>0</v>
      </c>
      <c r="AI80" s="110"/>
      <c r="AJ80" s="109">
        <f>(AI80*$E80*$F80*$G80*$I80*$AJ$11)</f>
        <v>0</v>
      </c>
      <c r="AK80" s="110"/>
      <c r="AL80" s="110">
        <f>(AK80*$E80*$F80*$G80*$I80*$AL$11)</f>
        <v>0</v>
      </c>
      <c r="AM80" s="110"/>
      <c r="AN80" s="109">
        <f>(AM80*$E80*$F80*$G80*$J80*$AN$11)</f>
        <v>0</v>
      </c>
      <c r="AO80" s="132">
        <v>0</v>
      </c>
      <c r="AP80" s="109">
        <f>(AO80*$E80*$F80*$G80*$J80*$AP$11)</f>
        <v>0</v>
      </c>
      <c r="AQ80" s="110"/>
      <c r="AR80" s="116">
        <f>(AQ80*$E80*$F80*$G80*$J80*$AR$11)</f>
        <v>0</v>
      </c>
      <c r="AS80" s="110"/>
      <c r="AT80" s="109">
        <f>(AS80*$E80*$F80*$G80*$I80*$AT$11)</f>
        <v>0</v>
      </c>
      <c r="AU80" s="110"/>
      <c r="AV80" s="110">
        <f>(AU80*$E80*$F80*$G80*$I80*$AV$11)</f>
        <v>0</v>
      </c>
      <c r="AW80" s="110"/>
      <c r="AX80" s="109">
        <f>(AW80*$E80*$F80*$G80*$I80*$AX$11)</f>
        <v>0</v>
      </c>
      <c r="AY80" s="110"/>
      <c r="AZ80" s="109">
        <f>(AY80*$E80*$F80*$G80*$I80*$AZ$11)</f>
        <v>0</v>
      </c>
      <c r="BA80" s="110"/>
      <c r="BB80" s="109">
        <f>(BA80*$E80*$F80*$G80*$I80*$BB$11)</f>
        <v>0</v>
      </c>
      <c r="BC80" s="110"/>
      <c r="BD80" s="109">
        <f>(BC80*$E80*$F80*$G80*$I80*$BD$11)</f>
        <v>0</v>
      </c>
      <c r="BE80" s="110"/>
      <c r="BF80" s="109">
        <f>(BE80*$E80*$F80*$G80*$I80*$BF$11)</f>
        <v>0</v>
      </c>
      <c r="BG80" s="110"/>
      <c r="BH80" s="109">
        <f>(BG80*$E80*$F80*$G80*$J80*$BH$11)</f>
        <v>0</v>
      </c>
      <c r="BI80" s="110"/>
      <c r="BJ80" s="109">
        <f>(BI80*$E80*$F80*$G80*$J80*$BJ$11)</f>
        <v>0</v>
      </c>
      <c r="BK80" s="110"/>
      <c r="BL80" s="109">
        <f>(BK80*$E80*$F80*$G80*$J80*$BL$11)</f>
        <v>0</v>
      </c>
      <c r="BM80" s="110"/>
      <c r="BN80" s="109">
        <f>(BM80*$E80*$F80*$G80*$J80*$BN$11)</f>
        <v>0</v>
      </c>
      <c r="BO80" s="110"/>
      <c r="BP80" s="109">
        <f>(BO80*$E80*$F80*$G80*$J80*$BP$11)</f>
        <v>0</v>
      </c>
      <c r="BQ80" s="110"/>
      <c r="BR80" s="109">
        <f>(BQ80*$E80*$F80*$G80*$J80*$BR$11)</f>
        <v>0</v>
      </c>
      <c r="BS80" s="110"/>
      <c r="BT80" s="116">
        <f>(BS80*$E80*$F80*$G80*$J80*$BT$11)</f>
        <v>0</v>
      </c>
      <c r="BU80" s="133"/>
      <c r="BV80" s="109">
        <f>(BU80*$E80*$F80*$G80*$I80*$BV$11)</f>
        <v>0</v>
      </c>
      <c r="BW80" s="110"/>
      <c r="BX80" s="109">
        <f>(BW80*$E80*$F80*$G80*$I80*$BX$11)</f>
        <v>0</v>
      </c>
      <c r="BY80" s="110"/>
      <c r="BZ80" s="109">
        <f>(BY80*$E80*$F80*$G80*$I80*$BZ$11)</f>
        <v>0</v>
      </c>
      <c r="CA80" s="110"/>
      <c r="CB80" s="109">
        <f>(CA80*$E80*$F80*$G80*$J80*$CB$11)</f>
        <v>0</v>
      </c>
      <c r="CC80" s="134"/>
      <c r="CD80" s="110">
        <f>(CC80*$E80*$F80*$G80*$I80*$CD$11)</f>
        <v>0</v>
      </c>
      <c r="CE80" s="110"/>
      <c r="CF80" s="109">
        <f>(CE80*$E80*$F80*$G80*$I80*$CF$11)</f>
        <v>0</v>
      </c>
      <c r="CG80" s="110"/>
      <c r="CH80" s="109">
        <f>(CG80*$E80*$F80*$G80*$I80*$CH$11)</f>
        <v>0</v>
      </c>
      <c r="CI80" s="110"/>
      <c r="CJ80" s="109">
        <f>(CI80*$E80*$F80*$G80*$I80*$CJ$11)</f>
        <v>0</v>
      </c>
      <c r="CK80" s="110"/>
      <c r="CL80" s="109">
        <f>(CK80*$E80*$F80*$G80*$I80*$CL$11)</f>
        <v>0</v>
      </c>
      <c r="CM80" s="110"/>
      <c r="CN80" s="109">
        <f>(CM80*$E80*$F80*$G80*$I80*$CN$11)</f>
        <v>0</v>
      </c>
      <c r="CO80" s="110"/>
      <c r="CP80" s="109">
        <f>(CO80*$E80*$F80*$G80*$I80*$CP$11)</f>
        <v>0</v>
      </c>
      <c r="CQ80" s="110">
        <v>0</v>
      </c>
      <c r="CR80" s="109">
        <f>(CQ80*$E80*$F80*$G80*$J80*$CR$11)</f>
        <v>0</v>
      </c>
      <c r="CS80" s="110"/>
      <c r="CT80" s="109">
        <f>(CS80*$E80*$F80*$G80*$J80*$CT$11)</f>
        <v>0</v>
      </c>
      <c r="CU80" s="110"/>
      <c r="CV80" s="109">
        <f>(CU80*$E80*$F80*$G80*$J80*$CV$11)</f>
        <v>0</v>
      </c>
      <c r="CW80" s="132">
        <v>0</v>
      </c>
      <c r="CX80" s="109">
        <f>(CW80*$E80*$F80*$G80*$J80*$CX$11)</f>
        <v>0</v>
      </c>
      <c r="CY80" s="110"/>
      <c r="CZ80" s="116">
        <f>(CY80*$E80*$F80*$G80*$J80*$CZ$11)</f>
        <v>0</v>
      </c>
      <c r="DA80" s="110"/>
      <c r="DB80" s="109">
        <f>(DA80*$E80*$F80*$G80*$J80*$DB$11)</f>
        <v>0</v>
      </c>
      <c r="DC80" s="134"/>
      <c r="DD80" s="109">
        <f>(DC80*$E80*$F80*$G80*$J80*$DD$11)</f>
        <v>0</v>
      </c>
      <c r="DE80" s="110"/>
      <c r="DF80" s="109">
        <f>(DE80*$E80*$F80*$G80*$J80*$DF$11)</f>
        <v>0</v>
      </c>
      <c r="DG80" s="110"/>
      <c r="DH80" s="109">
        <f>(DG80*$E80*$F80*$G80*$K80*$DH$11)</f>
        <v>0</v>
      </c>
      <c r="DI80" s="110"/>
      <c r="DJ80" s="122">
        <f>(DI80*$E80*$F80*$G80*$L80*$DJ$11)</f>
        <v>0</v>
      </c>
      <c r="DK80" s="123">
        <f t="shared" si="248"/>
        <v>39</v>
      </c>
      <c r="DL80" s="122">
        <f t="shared" si="248"/>
        <v>3142279.1399999997</v>
      </c>
      <c r="DM80" s="1"/>
      <c r="DN80" s="1">
        <f>DK80*F80</f>
        <v>88.139999999999986</v>
      </c>
      <c r="DO80" s="52">
        <f>DK80*F80</f>
        <v>88.139999999999986</v>
      </c>
      <c r="DQ80" s="52">
        <f>DK80*G80</f>
        <v>39</v>
      </c>
    </row>
    <row r="81" spans="1:121" ht="30" hidden="1" customHeight="1" x14ac:dyDescent="0.25">
      <c r="A81" s="128"/>
      <c r="B81" s="129">
        <v>58</v>
      </c>
      <c r="C81" s="101" t="s">
        <v>267</v>
      </c>
      <c r="D81" s="102" t="s">
        <v>268</v>
      </c>
      <c r="E81" s="89">
        <v>23150</v>
      </c>
      <c r="F81" s="130">
        <v>1.38</v>
      </c>
      <c r="G81" s="104">
        <v>1</v>
      </c>
      <c r="H81" s="105"/>
      <c r="I81" s="106">
        <v>1.4</v>
      </c>
      <c r="J81" s="106">
        <v>1.68</v>
      </c>
      <c r="K81" s="106">
        <v>2.23</v>
      </c>
      <c r="L81" s="107">
        <v>2.57</v>
      </c>
      <c r="M81" s="110"/>
      <c r="N81" s="109">
        <f>(M81*$E81*$F81*$G81*$I81*$N$11)</f>
        <v>0</v>
      </c>
      <c r="O81" s="110"/>
      <c r="P81" s="110">
        <f>(O81*$E81*$F81*$G81*$I81*$P$11)</f>
        <v>0</v>
      </c>
      <c r="Q81" s="110">
        <v>109</v>
      </c>
      <c r="R81" s="109">
        <f>(Q81*$E81*$F81*$G81*$I81*$R$11)</f>
        <v>5362623.42</v>
      </c>
      <c r="S81" s="110"/>
      <c r="T81" s="109">
        <f t="shared" si="138"/>
        <v>0</v>
      </c>
      <c r="U81" s="110"/>
      <c r="V81" s="109">
        <f>(U81*$E81*$F81*$G81*$I81*$V$11)</f>
        <v>0</v>
      </c>
      <c r="W81" s="110"/>
      <c r="X81" s="109">
        <f>(W81*$E81*$F81*$G81*$I81*$X$11)</f>
        <v>0</v>
      </c>
      <c r="Y81" s="110"/>
      <c r="Z81" s="109">
        <f>(Y81*$E81*$F81*$G81*$I81*$Z$11)</f>
        <v>0</v>
      </c>
      <c r="AA81" s="110"/>
      <c r="AB81" s="109">
        <f>(AA81*$E81*$F81*$G81*$I81*$AB$11)</f>
        <v>0</v>
      </c>
      <c r="AC81" s="110"/>
      <c r="AD81" s="109">
        <f>(AC81*$E81*$F81*$G81*$I81*$AD$11)</f>
        <v>0</v>
      </c>
      <c r="AE81" s="110"/>
      <c r="AF81" s="109">
        <f>(AE81*$E81*$F81*$G81*$I81*$AF$11)</f>
        <v>0</v>
      </c>
      <c r="AG81" s="112"/>
      <c r="AH81" s="109">
        <f>(AG81*$E81*$F81*$G81*$I81*$AH$11)</f>
        <v>0</v>
      </c>
      <c r="AI81" s="110"/>
      <c r="AJ81" s="109">
        <f>(AI81*$E81*$F81*$G81*$I81*$AJ$11)</f>
        <v>0</v>
      </c>
      <c r="AK81" s="110"/>
      <c r="AL81" s="110">
        <f>(AK81*$E81*$F81*$G81*$I81*$AL$11)</f>
        <v>0</v>
      </c>
      <c r="AM81" s="110"/>
      <c r="AN81" s="109">
        <f>(AM81*$E81*$F81*$G81*$J81*$AN$11)</f>
        <v>0</v>
      </c>
      <c r="AO81" s="132">
        <v>0</v>
      </c>
      <c r="AP81" s="109">
        <f>(AO81*$E81*$F81*$G81*$J81*$AP$11)</f>
        <v>0</v>
      </c>
      <c r="AQ81" s="110"/>
      <c r="AR81" s="109">
        <f>(AQ81*$E81*$F81*$G81*$J81*$AR$11)</f>
        <v>0</v>
      </c>
      <c r="AS81" s="110">
        <v>10</v>
      </c>
      <c r="AT81" s="109">
        <f>(AS81*$E81*$F81*$G81*$I81*$AT$11)</f>
        <v>447258</v>
      </c>
      <c r="AU81" s="110"/>
      <c r="AV81" s="110">
        <f>(AU81*$E81*$F81*$G81*$I81*$AV$11)</f>
        <v>0</v>
      </c>
      <c r="AW81" s="110"/>
      <c r="AX81" s="109">
        <f>(AW81*$E81*$F81*$G81*$I81*$AX$11)</f>
        <v>0</v>
      </c>
      <c r="AY81" s="110"/>
      <c r="AZ81" s="109">
        <f>(AY81*$E81*$F81*$G81*$I81*$AZ$11)</f>
        <v>0</v>
      </c>
      <c r="BA81" s="110"/>
      <c r="BB81" s="109">
        <f>(BA81*$E81*$F81*$G81*$I81*$BB$11)</f>
        <v>0</v>
      </c>
      <c r="BC81" s="110"/>
      <c r="BD81" s="109">
        <f>(BC81*$E81*$F81*$G81*$I81*$BD$11)</f>
        <v>0</v>
      </c>
      <c r="BE81" s="110"/>
      <c r="BF81" s="109">
        <f>(BE81*$E81*$F81*$G81*$I81*$BF$11)</f>
        <v>0</v>
      </c>
      <c r="BG81" s="110"/>
      <c r="BH81" s="109">
        <f>(BG81*$E81*$F81*$G81*$J81*$BH$11)</f>
        <v>0</v>
      </c>
      <c r="BI81" s="110">
        <v>3</v>
      </c>
      <c r="BJ81" s="109">
        <f>(BI81*$E81*$F81*$G81*$J81*$BJ$11)</f>
        <v>185164.81199999995</v>
      </c>
      <c r="BK81" s="110"/>
      <c r="BL81" s="109">
        <f>(BK81*$E81*$F81*$G81*$J81*$BL$11)</f>
        <v>0</v>
      </c>
      <c r="BM81" s="110"/>
      <c r="BN81" s="109">
        <f>(BM81*$E81*$F81*$G81*$J81*$BN$11)</f>
        <v>0</v>
      </c>
      <c r="BO81" s="110"/>
      <c r="BP81" s="109">
        <f>(BO81*$E81*$F81*$G81*$J81*$BP$11)</f>
        <v>0</v>
      </c>
      <c r="BQ81" s="110"/>
      <c r="BR81" s="109">
        <f>(BQ81*$E81*$F81*$G81*$J81*$BR$11)</f>
        <v>0</v>
      </c>
      <c r="BS81" s="110"/>
      <c r="BT81" s="116">
        <f>(BS81*$E81*$F81*$G81*$J81*$BT$11)</f>
        <v>0</v>
      </c>
      <c r="BU81" s="133"/>
      <c r="BV81" s="109">
        <f>(BU81*$E81*$F81*$G81*$I81*$BV$11)</f>
        <v>0</v>
      </c>
      <c r="BW81" s="110">
        <v>300</v>
      </c>
      <c r="BX81" s="109">
        <f>(BW81*$E81*$F81*$G81*$I81*$BX$11)</f>
        <v>14893691.400000002</v>
      </c>
      <c r="BY81" s="110"/>
      <c r="BZ81" s="109">
        <f>(BY81*$E81*$F81*$G81*$I81*$BZ$11)</f>
        <v>0</v>
      </c>
      <c r="CA81" s="110">
        <v>2</v>
      </c>
      <c r="CB81" s="109">
        <f>(CA81*$E81*$F81*$G81*$J81*$CB$11)</f>
        <v>107341.91999999998</v>
      </c>
      <c r="CC81" s="134"/>
      <c r="CD81" s="110">
        <f>(CC81*$E81*$F81*$G81*$I81*$CD$11)</f>
        <v>0</v>
      </c>
      <c r="CE81" s="110"/>
      <c r="CF81" s="109">
        <f>(CE81*$E81*$F81*$G81*$I81*$CF$11)</f>
        <v>0</v>
      </c>
      <c r="CG81" s="110"/>
      <c r="CH81" s="109">
        <f>(CG81*$E81*$F81*$G81*$I81*$CH$11)</f>
        <v>0</v>
      </c>
      <c r="CI81" s="110"/>
      <c r="CJ81" s="109">
        <f>(CI81*$E81*$F81*$G81*$I81*$CJ$11)</f>
        <v>0</v>
      </c>
      <c r="CK81" s="110">
        <v>4</v>
      </c>
      <c r="CL81" s="109">
        <f>(CK81*$E81*$F81*$G81*$I81*$CL$11)</f>
        <v>214683.83999999997</v>
      </c>
      <c r="CM81" s="110"/>
      <c r="CN81" s="109">
        <f>(CM81*$E81*$F81*$G81*$I81*$CN$11)</f>
        <v>0</v>
      </c>
      <c r="CO81" s="110">
        <v>1</v>
      </c>
      <c r="CP81" s="109">
        <f>(CO81*$E81*$F81*$G81*$I81*$CP$11)</f>
        <v>49645.637999999999</v>
      </c>
      <c r="CQ81" s="110">
        <v>3</v>
      </c>
      <c r="CR81" s="109">
        <f>(CQ81*$E81*$F81*$G81*$J81*$CR$11)</f>
        <v>178724.29679999998</v>
      </c>
      <c r="CS81" s="110"/>
      <c r="CT81" s="109">
        <f>(CS81*$E81*$F81*$G81*$J81*$CT$11)</f>
        <v>0</v>
      </c>
      <c r="CU81" s="110"/>
      <c r="CV81" s="109">
        <f>(CU81*$E81*$F81*$G81*$J81*$CV$11)</f>
        <v>0</v>
      </c>
      <c r="CW81" s="132">
        <v>0</v>
      </c>
      <c r="CX81" s="109">
        <f>(CW81*$E81*$F81*$G81*$J81*$CX$11)</f>
        <v>0</v>
      </c>
      <c r="CY81" s="110"/>
      <c r="CZ81" s="116">
        <f>(CY81*$E81*$F81*$G81*$J81*$CZ$11)</f>
        <v>0</v>
      </c>
      <c r="DA81" s="110"/>
      <c r="DB81" s="109">
        <f>(DA81*$E81*$F81*$G81*$J81*$DB$11)</f>
        <v>0</v>
      </c>
      <c r="DC81" s="134"/>
      <c r="DD81" s="109">
        <f>(DC81*$E81*$F81*$G81*$J81*$DD$11)</f>
        <v>0</v>
      </c>
      <c r="DE81" s="110"/>
      <c r="DF81" s="109">
        <f>(DE81*$E81*$F81*$G81*$J81*$DF$11)</f>
        <v>0</v>
      </c>
      <c r="DG81" s="110"/>
      <c r="DH81" s="109">
        <f>(DG81*$E81*$F81*$G81*$K81*$DH$11)</f>
        <v>0</v>
      </c>
      <c r="DI81" s="110"/>
      <c r="DJ81" s="209">
        <f>(DI81*$E81*$F81*$G81*$L81*$DJ$11)</f>
        <v>0</v>
      </c>
      <c r="DK81" s="123">
        <f t="shared" si="248"/>
        <v>432</v>
      </c>
      <c r="DL81" s="122">
        <f t="shared" si="248"/>
        <v>21439133.3268</v>
      </c>
      <c r="DM81" s="1"/>
      <c r="DN81" s="1">
        <f>DK81*F81</f>
        <v>596.16</v>
      </c>
      <c r="DO81" s="52">
        <f>DK81*F81</f>
        <v>596.16</v>
      </c>
      <c r="DQ81" s="52">
        <f>DK81*G81</f>
        <v>432</v>
      </c>
    </row>
    <row r="82" spans="1:121" ht="30" hidden="1" customHeight="1" x14ac:dyDescent="0.25">
      <c r="A82" s="128"/>
      <c r="B82" s="129">
        <v>59</v>
      </c>
      <c r="C82" s="101" t="s">
        <v>269</v>
      </c>
      <c r="D82" s="102" t="s">
        <v>270</v>
      </c>
      <c r="E82" s="89">
        <v>23150</v>
      </c>
      <c r="F82" s="130">
        <v>2.82</v>
      </c>
      <c r="G82" s="104">
        <v>1</v>
      </c>
      <c r="H82" s="105"/>
      <c r="I82" s="106">
        <v>1.4</v>
      </c>
      <c r="J82" s="106">
        <v>1.68</v>
      </c>
      <c r="K82" s="106">
        <v>2.23</v>
      </c>
      <c r="L82" s="107">
        <v>2.57</v>
      </c>
      <c r="M82" s="110"/>
      <c r="N82" s="109">
        <f>(M82*$E82*$F82*$G82*$I82*$N$11)</f>
        <v>0</v>
      </c>
      <c r="O82" s="110"/>
      <c r="P82" s="110">
        <f>(O82*$E82*$F82*$G82*$I82*$P$11)</f>
        <v>0</v>
      </c>
      <c r="Q82" s="110">
        <v>12</v>
      </c>
      <c r="R82" s="109">
        <f>(Q82*$E82*$F82*$G82*$I82*$R$11)</f>
        <v>1206429.8400000001</v>
      </c>
      <c r="S82" s="110"/>
      <c r="T82" s="109">
        <f t="shared" si="138"/>
        <v>0</v>
      </c>
      <c r="U82" s="110"/>
      <c r="V82" s="109">
        <f>(U82*$E82*$F82*$G82*$I82*$V$11)</f>
        <v>0</v>
      </c>
      <c r="W82" s="110"/>
      <c r="X82" s="109">
        <f>(W82*$E82*$F82*$G82*$I82*$X$11)</f>
        <v>0</v>
      </c>
      <c r="Y82" s="110"/>
      <c r="Z82" s="109">
        <f>(Y82*$E82*$F82*$G82*$I82*$Z$11)</f>
        <v>0</v>
      </c>
      <c r="AA82" s="110"/>
      <c r="AB82" s="109">
        <f>(AA82*$E82*$F82*$G82*$I82*$AB$11)</f>
        <v>0</v>
      </c>
      <c r="AC82" s="110"/>
      <c r="AD82" s="109">
        <f>(AC82*$E82*$F82*$G82*$I82*$AD$11)</f>
        <v>0</v>
      </c>
      <c r="AE82" s="110"/>
      <c r="AF82" s="109">
        <f>(AE82*$E82*$F82*$G82*$I82*$AF$11)</f>
        <v>0</v>
      </c>
      <c r="AG82" s="112"/>
      <c r="AH82" s="109">
        <f>(AG82*$E82*$F82*$G82*$I82*$AH$11)</f>
        <v>0</v>
      </c>
      <c r="AI82" s="110"/>
      <c r="AJ82" s="109">
        <f>(AI82*$E82*$F82*$G82*$I82*$AJ$11)</f>
        <v>0</v>
      </c>
      <c r="AK82" s="110"/>
      <c r="AL82" s="110">
        <f>(AK82*$E82*$F82*$G82*$I82*$AL$11)</f>
        <v>0</v>
      </c>
      <c r="AM82" s="110"/>
      <c r="AN82" s="109">
        <f>(AM82*$E82*$F82*$G82*$J82*$AN$11)</f>
        <v>0</v>
      </c>
      <c r="AO82" s="132">
        <v>0</v>
      </c>
      <c r="AP82" s="109">
        <f>(AO82*$E82*$F82*$G82*$J82*$AP$11)</f>
        <v>0</v>
      </c>
      <c r="AQ82" s="110"/>
      <c r="AR82" s="109">
        <f>(AQ82*$E82*$F82*$G82*$J82*$AR$11)</f>
        <v>0</v>
      </c>
      <c r="AS82" s="110"/>
      <c r="AT82" s="109">
        <f>(AS82*$E82*$F82*$G82*$I82*$AT$11)</f>
        <v>0</v>
      </c>
      <c r="AU82" s="110"/>
      <c r="AV82" s="110">
        <f>(AU82*$E82*$F82*$G82*$I82*$AV$11)</f>
        <v>0</v>
      </c>
      <c r="AW82" s="110"/>
      <c r="AX82" s="109">
        <f>(AW82*$E82*$F82*$G82*$I82*$AX$11)</f>
        <v>0</v>
      </c>
      <c r="AY82" s="110"/>
      <c r="AZ82" s="109">
        <f>(AY82*$E82*$F82*$G82*$I82*$AZ$11)</f>
        <v>0</v>
      </c>
      <c r="BA82" s="110"/>
      <c r="BB82" s="109">
        <f>(BA82*$E82*$F82*$G82*$I82*$BB$11)</f>
        <v>0</v>
      </c>
      <c r="BC82" s="110"/>
      <c r="BD82" s="109">
        <f>(BC82*$E82*$F82*$G82*$I82*$BD$11)</f>
        <v>0</v>
      </c>
      <c r="BE82" s="110"/>
      <c r="BF82" s="109">
        <f>(BE82*$E82*$F82*$G82*$I82*$BF$11)</f>
        <v>0</v>
      </c>
      <c r="BG82" s="110"/>
      <c r="BH82" s="109">
        <f>(BG82*$E82*$F82*$G82*$J82*$BH$11)</f>
        <v>0</v>
      </c>
      <c r="BI82" s="110">
        <v>3</v>
      </c>
      <c r="BJ82" s="109">
        <f>(BI82*$E82*$F82*$G82*$J82*$BJ$11)</f>
        <v>378380.26799999998</v>
      </c>
      <c r="BK82" s="110"/>
      <c r="BL82" s="109">
        <f>(BK82*$E82*$F82*$G82*$J82*$BL$11)</f>
        <v>0</v>
      </c>
      <c r="BM82" s="110"/>
      <c r="BN82" s="109">
        <f>(BM82*$E82*$F82*$G82*$J82*$BN$11)</f>
        <v>0</v>
      </c>
      <c r="BO82" s="110">
        <v>2</v>
      </c>
      <c r="BP82" s="109">
        <f>(BO82*$E82*$F82*$G82*$J82*$BP$11)</f>
        <v>197415.79199999999</v>
      </c>
      <c r="BQ82" s="110"/>
      <c r="BR82" s="109">
        <f>(BQ82*$E82*$F82*$G82*$J82*$BR$11)</f>
        <v>0</v>
      </c>
      <c r="BS82" s="110"/>
      <c r="BT82" s="116">
        <f>(BS82*$E82*$F82*$G82*$J82*$BT$11)</f>
        <v>0</v>
      </c>
      <c r="BU82" s="133"/>
      <c r="BV82" s="109">
        <f>(BU82*$E82*$F82*$G82*$I82*$BV$11)</f>
        <v>0</v>
      </c>
      <c r="BW82" s="110"/>
      <c r="BX82" s="109">
        <f>(BW82*$E82*$F82*$G82*$I82*$BX$11)</f>
        <v>0</v>
      </c>
      <c r="BY82" s="110"/>
      <c r="BZ82" s="109">
        <f>(BY82*$E82*$F82*$G82*$I82*$BZ$11)</f>
        <v>0</v>
      </c>
      <c r="CA82" s="110"/>
      <c r="CB82" s="109">
        <f>(CA82*$E82*$F82*$G82*$J82*$CB$11)</f>
        <v>0</v>
      </c>
      <c r="CC82" s="134"/>
      <c r="CD82" s="110">
        <f>(CC82*$E82*$F82*$G82*$I82*$CD$11)</f>
        <v>0</v>
      </c>
      <c r="CE82" s="110"/>
      <c r="CF82" s="109">
        <f>(CE82*$E82*$F82*$G82*$I82*$CF$11)</f>
        <v>0</v>
      </c>
      <c r="CG82" s="110"/>
      <c r="CH82" s="109">
        <f>(CG82*$E82*$F82*$G82*$I82*$CH$11)</f>
        <v>0</v>
      </c>
      <c r="CI82" s="110"/>
      <c r="CJ82" s="109">
        <f>(CI82*$E82*$F82*$G82*$I82*$CJ$11)</f>
        <v>0</v>
      </c>
      <c r="CK82" s="110"/>
      <c r="CL82" s="109">
        <f>(CK82*$E82*$F82*$G82*$I82*$CL$11)</f>
        <v>0</v>
      </c>
      <c r="CM82" s="110"/>
      <c r="CN82" s="109">
        <f>(CM82*$E82*$F82*$G82*$I82*$CN$11)</f>
        <v>0</v>
      </c>
      <c r="CO82" s="110"/>
      <c r="CP82" s="109">
        <f>(CO82*$E82*$F82*$G82*$I82*$CP$11)</f>
        <v>0</v>
      </c>
      <c r="CQ82" s="110"/>
      <c r="CR82" s="109">
        <f>(CQ82*$E82*$F82*$G82*$J82*$CR$11)</f>
        <v>0</v>
      </c>
      <c r="CS82" s="110"/>
      <c r="CT82" s="109">
        <f>(CS82*$E82*$F82*$G82*$J82*$CT$11)</f>
        <v>0</v>
      </c>
      <c r="CU82" s="110"/>
      <c r="CV82" s="109">
        <f>(CU82*$E82*$F82*$G82*$J82*$CV$11)</f>
        <v>0</v>
      </c>
      <c r="CW82" s="132">
        <v>0</v>
      </c>
      <c r="CX82" s="109">
        <f>(CW82*$E82*$F82*$G82*$J82*$CX$11)</f>
        <v>0</v>
      </c>
      <c r="CY82" s="110"/>
      <c r="CZ82" s="116">
        <f>(CY82*$E82*$F82*$G82*$J82*$CZ$11)</f>
        <v>0</v>
      </c>
      <c r="DA82" s="110"/>
      <c r="DB82" s="109">
        <f>(DA82*$E82*$F82*$G82*$J82*$DB$11)</f>
        <v>0</v>
      </c>
      <c r="DC82" s="134"/>
      <c r="DD82" s="109">
        <f>(DC82*$E82*$F82*$G82*$J82*$DD$11)</f>
        <v>0</v>
      </c>
      <c r="DE82" s="110"/>
      <c r="DF82" s="109">
        <f>(DE82*$E82*$F82*$G82*$J82*$DF$11)</f>
        <v>0</v>
      </c>
      <c r="DG82" s="110"/>
      <c r="DH82" s="109">
        <f>(DG82*$E82*$F82*$G82*$K82*$DH$11)</f>
        <v>0</v>
      </c>
      <c r="DI82" s="110"/>
      <c r="DJ82" s="209">
        <f>(DI82*$E82*$F82*$G82*$L82*$DJ$11)</f>
        <v>0</v>
      </c>
      <c r="DK82" s="123">
        <f t="shared" si="248"/>
        <v>17</v>
      </c>
      <c r="DL82" s="122">
        <f t="shared" si="248"/>
        <v>1782225.9</v>
      </c>
      <c r="DM82" s="1"/>
      <c r="DN82" s="1">
        <f>DK82*F82</f>
        <v>47.94</v>
      </c>
      <c r="DO82" s="52">
        <f>DK82*F82</f>
        <v>47.94</v>
      </c>
      <c r="DQ82" s="52">
        <f>DK82*G82</f>
        <v>17</v>
      </c>
    </row>
    <row r="83" spans="1:121" s="127" customFormat="1" ht="15.75" hidden="1" customHeight="1" x14ac:dyDescent="0.25">
      <c r="A83" s="85">
        <v>12</v>
      </c>
      <c r="B83" s="138"/>
      <c r="C83" s="139"/>
      <c r="D83" s="88" t="s">
        <v>271</v>
      </c>
      <c r="E83" s="89">
        <v>23150</v>
      </c>
      <c r="F83" s="140">
        <v>0.65</v>
      </c>
      <c r="G83" s="124">
        <v>1</v>
      </c>
      <c r="H83" s="105"/>
      <c r="I83" s="125">
        <v>1.4</v>
      </c>
      <c r="J83" s="125">
        <v>1.68</v>
      </c>
      <c r="K83" s="125">
        <v>2.23</v>
      </c>
      <c r="L83" s="126">
        <v>2.57</v>
      </c>
      <c r="M83" s="95">
        <f>SUM(M84:M97)</f>
        <v>123</v>
      </c>
      <c r="N83" s="95">
        <f t="shared" ref="N83:BY83" si="249">SUM(N84:N97)</f>
        <v>5137309.1000000006</v>
      </c>
      <c r="O83" s="95">
        <f t="shared" si="249"/>
        <v>0</v>
      </c>
      <c r="P83" s="95">
        <f t="shared" si="249"/>
        <v>0</v>
      </c>
      <c r="Q83" s="95">
        <f t="shared" si="249"/>
        <v>3678</v>
      </c>
      <c r="R83" s="95">
        <f t="shared" si="249"/>
        <v>82332062.890000001</v>
      </c>
      <c r="S83" s="95">
        <f t="shared" si="249"/>
        <v>0</v>
      </c>
      <c r="T83" s="95">
        <f t="shared" si="249"/>
        <v>0</v>
      </c>
      <c r="U83" s="95">
        <f t="shared" si="249"/>
        <v>0</v>
      </c>
      <c r="V83" s="95">
        <f t="shared" si="249"/>
        <v>0</v>
      </c>
      <c r="W83" s="95">
        <f t="shared" si="249"/>
        <v>0</v>
      </c>
      <c r="X83" s="95">
        <f t="shared" si="249"/>
        <v>0</v>
      </c>
      <c r="Y83" s="95">
        <f t="shared" si="249"/>
        <v>0</v>
      </c>
      <c r="Z83" s="95">
        <f t="shared" si="249"/>
        <v>0</v>
      </c>
      <c r="AA83" s="95">
        <f t="shared" si="249"/>
        <v>0</v>
      </c>
      <c r="AB83" s="95">
        <f t="shared" si="249"/>
        <v>0</v>
      </c>
      <c r="AC83" s="95">
        <f t="shared" si="249"/>
        <v>25</v>
      </c>
      <c r="AD83" s="95">
        <f t="shared" si="249"/>
        <v>1323365.1200000001</v>
      </c>
      <c r="AE83" s="95">
        <f t="shared" si="249"/>
        <v>0</v>
      </c>
      <c r="AF83" s="95">
        <f t="shared" si="249"/>
        <v>0</v>
      </c>
      <c r="AG83" s="95">
        <f t="shared" si="249"/>
        <v>392</v>
      </c>
      <c r="AH83" s="95">
        <f t="shared" si="249"/>
        <v>6185448.5</v>
      </c>
      <c r="AI83" s="95">
        <f t="shared" si="249"/>
        <v>1960</v>
      </c>
      <c r="AJ83" s="95">
        <f t="shared" si="249"/>
        <v>63546837.970000006</v>
      </c>
      <c r="AK83" s="95">
        <f t="shared" si="249"/>
        <v>21</v>
      </c>
      <c r="AL83" s="95">
        <f t="shared" si="249"/>
        <v>1143327.5700000003</v>
      </c>
      <c r="AM83" s="95">
        <f t="shared" si="249"/>
        <v>0</v>
      </c>
      <c r="AN83" s="95">
        <f t="shared" si="249"/>
        <v>0</v>
      </c>
      <c r="AO83" s="95">
        <f t="shared" si="249"/>
        <v>0</v>
      </c>
      <c r="AP83" s="95">
        <f t="shared" si="249"/>
        <v>0</v>
      </c>
      <c r="AQ83" s="95">
        <f t="shared" si="249"/>
        <v>12</v>
      </c>
      <c r="AR83" s="95">
        <f t="shared" si="249"/>
        <v>250697.83199999999</v>
      </c>
      <c r="AS83" s="95">
        <f t="shared" si="249"/>
        <v>0</v>
      </c>
      <c r="AT83" s="95">
        <f t="shared" si="249"/>
        <v>0</v>
      </c>
      <c r="AU83" s="95">
        <f t="shared" si="249"/>
        <v>0</v>
      </c>
      <c r="AV83" s="95">
        <f t="shared" si="249"/>
        <v>0</v>
      </c>
      <c r="AW83" s="95">
        <f>SUM(AW84:AW97)</f>
        <v>0</v>
      </c>
      <c r="AX83" s="95">
        <f>SUM(AX84:AX97)</f>
        <v>0</v>
      </c>
      <c r="AY83" s="95">
        <f>SUM(AY84:AY97)</f>
        <v>0</v>
      </c>
      <c r="AZ83" s="95">
        <f t="shared" si="249"/>
        <v>0</v>
      </c>
      <c r="BA83" s="95">
        <f t="shared" si="249"/>
        <v>0</v>
      </c>
      <c r="BB83" s="95">
        <f t="shared" si="249"/>
        <v>0</v>
      </c>
      <c r="BC83" s="95">
        <f t="shared" si="249"/>
        <v>0</v>
      </c>
      <c r="BD83" s="95">
        <f t="shared" si="249"/>
        <v>0</v>
      </c>
      <c r="BE83" s="95">
        <f t="shared" si="249"/>
        <v>8</v>
      </c>
      <c r="BF83" s="95">
        <f t="shared" si="249"/>
        <v>410284.67200000002</v>
      </c>
      <c r="BG83" s="95">
        <f t="shared" si="249"/>
        <v>4235</v>
      </c>
      <c r="BH83" s="95">
        <f t="shared" si="249"/>
        <v>121322427.23999999</v>
      </c>
      <c r="BI83" s="95">
        <f t="shared" si="249"/>
        <v>50</v>
      </c>
      <c r="BJ83" s="95">
        <f t="shared" si="249"/>
        <v>1118145</v>
      </c>
      <c r="BK83" s="95">
        <f t="shared" si="249"/>
        <v>0</v>
      </c>
      <c r="BL83" s="95">
        <f t="shared" si="249"/>
        <v>0</v>
      </c>
      <c r="BM83" s="95">
        <f t="shared" si="249"/>
        <v>149</v>
      </c>
      <c r="BN83" s="95">
        <f t="shared" si="249"/>
        <v>3153752.2800000003</v>
      </c>
      <c r="BO83" s="95">
        <f t="shared" si="249"/>
        <v>95</v>
      </c>
      <c r="BP83" s="95">
        <f t="shared" si="249"/>
        <v>1602778.2120000001</v>
      </c>
      <c r="BQ83" s="95">
        <f t="shared" si="249"/>
        <v>521</v>
      </c>
      <c r="BR83" s="95">
        <f t="shared" si="249"/>
        <v>15295943.5776</v>
      </c>
      <c r="BS83" s="95">
        <f t="shared" si="249"/>
        <v>907</v>
      </c>
      <c r="BT83" s="97">
        <f t="shared" si="249"/>
        <v>21847931.028000001</v>
      </c>
      <c r="BU83" s="98">
        <f t="shared" si="249"/>
        <v>10</v>
      </c>
      <c r="BV83" s="95">
        <f t="shared" si="249"/>
        <v>179875.50000000003</v>
      </c>
      <c r="BW83" s="95">
        <f t="shared" si="249"/>
        <v>0</v>
      </c>
      <c r="BX83" s="95">
        <f t="shared" si="249"/>
        <v>0</v>
      </c>
      <c r="BY83" s="95">
        <f t="shared" si="249"/>
        <v>0</v>
      </c>
      <c r="BZ83" s="95">
        <f t="shared" ref="BZ83:DQ83" si="250">SUM(BZ84:BZ97)</f>
        <v>0</v>
      </c>
      <c r="CA83" s="95">
        <f>SUM(CA84:CA97)</f>
        <v>462</v>
      </c>
      <c r="CB83" s="95">
        <f>SUM(CB84:CB97)</f>
        <v>10200593.76</v>
      </c>
      <c r="CC83" s="99">
        <f t="shared" si="250"/>
        <v>0</v>
      </c>
      <c r="CD83" s="95">
        <f t="shared" si="250"/>
        <v>0</v>
      </c>
      <c r="CE83" s="95">
        <f t="shared" si="250"/>
        <v>0</v>
      </c>
      <c r="CF83" s="95">
        <f t="shared" si="250"/>
        <v>0</v>
      </c>
      <c r="CG83" s="95">
        <f t="shared" si="250"/>
        <v>0</v>
      </c>
      <c r="CH83" s="95">
        <f t="shared" si="250"/>
        <v>0</v>
      </c>
      <c r="CI83" s="95">
        <f t="shared" si="250"/>
        <v>6</v>
      </c>
      <c r="CJ83" s="95">
        <f t="shared" si="250"/>
        <v>172874.93999999997</v>
      </c>
      <c r="CK83" s="95">
        <f t="shared" si="250"/>
        <v>408</v>
      </c>
      <c r="CL83" s="95">
        <f t="shared" si="250"/>
        <v>10029468.959999999</v>
      </c>
      <c r="CM83" s="95">
        <f t="shared" si="250"/>
        <v>653</v>
      </c>
      <c r="CN83" s="95">
        <f t="shared" si="250"/>
        <v>13901621.299999999</v>
      </c>
      <c r="CO83" s="95">
        <f t="shared" si="250"/>
        <v>459</v>
      </c>
      <c r="CP83" s="95">
        <f t="shared" si="250"/>
        <v>11524623.285000002</v>
      </c>
      <c r="CQ83" s="95">
        <f t="shared" si="250"/>
        <v>817</v>
      </c>
      <c r="CR83" s="95">
        <f t="shared" si="250"/>
        <v>21852714.743999999</v>
      </c>
      <c r="CS83" s="95">
        <f t="shared" si="250"/>
        <v>470</v>
      </c>
      <c r="CT83" s="95">
        <f t="shared" si="250"/>
        <v>13713163.631999999</v>
      </c>
      <c r="CU83" s="95">
        <f t="shared" si="250"/>
        <v>3</v>
      </c>
      <c r="CV83" s="95">
        <f t="shared" si="250"/>
        <v>137677.68</v>
      </c>
      <c r="CW83" s="95">
        <f t="shared" si="250"/>
        <v>315</v>
      </c>
      <c r="CX83" s="95">
        <f t="shared" si="250"/>
        <v>5917223.3399999999</v>
      </c>
      <c r="CY83" s="95">
        <f t="shared" si="250"/>
        <v>0</v>
      </c>
      <c r="CZ83" s="95">
        <f t="shared" si="250"/>
        <v>0</v>
      </c>
      <c r="DA83" s="95">
        <f t="shared" si="250"/>
        <v>420</v>
      </c>
      <c r="DB83" s="95">
        <f t="shared" si="250"/>
        <v>10122420.839999998</v>
      </c>
      <c r="DC83" s="95">
        <f t="shared" si="250"/>
        <v>78</v>
      </c>
      <c r="DD83" s="95">
        <f t="shared" si="250"/>
        <v>2757831.72</v>
      </c>
      <c r="DE83" s="95">
        <f t="shared" si="250"/>
        <v>300</v>
      </c>
      <c r="DF83" s="95">
        <f t="shared" si="250"/>
        <v>7254913.6799999997</v>
      </c>
      <c r="DG83" s="95">
        <f t="shared" si="250"/>
        <v>101</v>
      </c>
      <c r="DH83" s="95">
        <f t="shared" si="250"/>
        <v>3250485.0179999997</v>
      </c>
      <c r="DI83" s="95">
        <f t="shared" si="250"/>
        <v>280</v>
      </c>
      <c r="DJ83" s="95">
        <f t="shared" si="250"/>
        <v>9357208.3084500004</v>
      </c>
      <c r="DK83" s="95">
        <f t="shared" si="250"/>
        <v>16958</v>
      </c>
      <c r="DL83" s="95">
        <f t="shared" si="250"/>
        <v>445043007.69905001</v>
      </c>
      <c r="DM83" s="95">
        <f t="shared" si="250"/>
        <v>0</v>
      </c>
      <c r="DN83" s="95">
        <f t="shared" si="250"/>
        <v>11519.169999999998</v>
      </c>
      <c r="DO83" s="95">
        <f t="shared" si="250"/>
        <v>11519.169999999998</v>
      </c>
      <c r="DQ83" s="95">
        <f t="shared" si="250"/>
        <v>16958</v>
      </c>
    </row>
    <row r="84" spans="1:121" ht="15.75" hidden="1" customHeight="1" x14ac:dyDescent="0.25">
      <c r="A84" s="128"/>
      <c r="B84" s="129">
        <v>60</v>
      </c>
      <c r="C84" s="363" t="s">
        <v>272</v>
      </c>
      <c r="D84" s="102" t="s">
        <v>273</v>
      </c>
      <c r="E84" s="89">
        <v>23150</v>
      </c>
      <c r="F84" s="130">
        <v>0.57999999999999996</v>
      </c>
      <c r="G84" s="104">
        <v>1</v>
      </c>
      <c r="H84" s="105"/>
      <c r="I84" s="106">
        <v>1.4</v>
      </c>
      <c r="J84" s="106">
        <v>1.68</v>
      </c>
      <c r="K84" s="106">
        <v>2.23</v>
      </c>
      <c r="L84" s="107">
        <v>2.57</v>
      </c>
      <c r="M84" s="110">
        <v>0</v>
      </c>
      <c r="N84" s="109">
        <f t="shared" ref="N84:N89" si="251">(M84*$E84*$F84*$G84*$I84*$N$11)</f>
        <v>0</v>
      </c>
      <c r="O84" s="110"/>
      <c r="P84" s="110">
        <f t="shared" ref="P84:P89" si="252">(O84*$E84*$F84*$G84*$I84*$P$11)</f>
        <v>0</v>
      </c>
      <c r="Q84" s="110"/>
      <c r="R84" s="109">
        <f t="shared" ref="R84:R95" si="253">(Q84*$E84*$F84*$G84*$I84*$R$11)</f>
        <v>0</v>
      </c>
      <c r="S84" s="110"/>
      <c r="T84" s="109">
        <f t="shared" si="138"/>
        <v>0</v>
      </c>
      <c r="U84" s="110">
        <v>0</v>
      </c>
      <c r="V84" s="109">
        <f t="shared" ref="V84:V89" si="254">(U84*$E84*$F84*$G84*$I84*$V$11)</f>
        <v>0</v>
      </c>
      <c r="W84" s="110">
        <v>0</v>
      </c>
      <c r="X84" s="109">
        <f t="shared" ref="X84:X89" si="255">(W84*$E84*$F84*$G84*$I84*$X$11)</f>
        <v>0</v>
      </c>
      <c r="Y84" s="110"/>
      <c r="Z84" s="109">
        <f t="shared" ref="Z84:Z89" si="256">(Y84*$E84*$F84*$G84*$I84*$Z$11)</f>
        <v>0</v>
      </c>
      <c r="AA84" s="110">
        <v>0</v>
      </c>
      <c r="AB84" s="109">
        <f t="shared" ref="AB84:AB89" si="257">(AA84*$E84*$F84*$G84*$I84*$AB$11)</f>
        <v>0</v>
      </c>
      <c r="AC84" s="110"/>
      <c r="AD84" s="109">
        <f t="shared" ref="AD84:AD89" si="258">(AC84*$E84*$F84*$G84*$I84*$AD$11)</f>
        <v>0</v>
      </c>
      <c r="AE84" s="110">
        <v>0</v>
      </c>
      <c r="AF84" s="109">
        <f t="shared" ref="AF84:AF89" si="259">(AE84*$E84*$F84*$G84*$I84*$AF$11)</f>
        <v>0</v>
      </c>
      <c r="AG84" s="112"/>
      <c r="AH84" s="109">
        <f t="shared" ref="AH84:AH89" si="260">(AG84*$E84*$F84*$G84*$I84*$AH$11)</f>
        <v>0</v>
      </c>
      <c r="AI84" s="110">
        <v>552</v>
      </c>
      <c r="AJ84" s="109">
        <f t="shared" ref="AJ84:AJ97" si="261">(AI84*$E84*$F84*$G84*$I84*$AJ$11)</f>
        <v>11414024.159999998</v>
      </c>
      <c r="AK84" s="110"/>
      <c r="AL84" s="110">
        <f t="shared" ref="AL84:AL89" si="262">(AK84*$E84*$F84*$G84*$I84*$AL$11)</f>
        <v>0</v>
      </c>
      <c r="AM84" s="110">
        <v>0</v>
      </c>
      <c r="AN84" s="109">
        <f t="shared" ref="AN84:AN89" si="263">(AM84*$E84*$F84*$G84*$J84*$AN$11)</f>
        <v>0</v>
      </c>
      <c r="AO84" s="132">
        <v>0</v>
      </c>
      <c r="AP84" s="109">
        <f t="shared" ref="AP84:AP97" si="264">(AO84*$E84*$F84*$G84*$J84*$AP$11)</f>
        <v>0</v>
      </c>
      <c r="AQ84" s="110">
        <v>0</v>
      </c>
      <c r="AR84" s="109">
        <f t="shared" ref="AR84:AR89" si="265">(AQ84*$E84*$F84*$G84*$J84*$AR$11)</f>
        <v>0</v>
      </c>
      <c r="AS84" s="110"/>
      <c r="AT84" s="109">
        <f t="shared" ref="AT84:AT89" si="266">(AS84*$E84*$F84*$G84*$I84*$AT$11)</f>
        <v>0</v>
      </c>
      <c r="AU84" s="110">
        <v>0</v>
      </c>
      <c r="AV84" s="110">
        <f t="shared" ref="AV84:AV89" si="267">(AU84*$E84*$F84*$G84*$I84*$AV$11)</f>
        <v>0</v>
      </c>
      <c r="AW84" s="110"/>
      <c r="AX84" s="109">
        <f t="shared" ref="AX84:AX97" si="268">(AW84*$E84*$F84*$G84*$I84*$AX$11)</f>
        <v>0</v>
      </c>
      <c r="AY84" s="110">
        <v>0</v>
      </c>
      <c r="AZ84" s="109">
        <f t="shared" ref="AZ84:AZ89" si="269">(AY84*$E84*$F84*$G84*$I84*$AZ$11)</f>
        <v>0</v>
      </c>
      <c r="BA84" s="110">
        <v>0</v>
      </c>
      <c r="BB84" s="109">
        <f t="shared" ref="BB84:BB89" si="270">(BA84*$E84*$F84*$G84*$I84*$BB$11)</f>
        <v>0</v>
      </c>
      <c r="BC84" s="110">
        <v>0</v>
      </c>
      <c r="BD84" s="109">
        <f t="shared" ref="BD84:BD89" si="271">(BC84*$E84*$F84*$G84*$I84*$BD$11)</f>
        <v>0</v>
      </c>
      <c r="BE84" s="110"/>
      <c r="BF84" s="109">
        <f t="shared" ref="BF84:BF97" si="272">(BE84*$E84*$F84*$G84*$I84*$BF$11)</f>
        <v>0</v>
      </c>
      <c r="BG84" s="110">
        <v>490</v>
      </c>
      <c r="BH84" s="109">
        <f t="shared" ref="BH84:BH97" si="273">(BG84*$E84*$F84*$G84*$J84*$BH$11)</f>
        <v>11053106.4</v>
      </c>
      <c r="BI84" s="110"/>
      <c r="BJ84" s="109">
        <f t="shared" ref="BJ84:BJ97" si="274">(BI84*$E84*$F84*$G84*$J84*$BJ$11)</f>
        <v>0</v>
      </c>
      <c r="BK84" s="110">
        <v>0</v>
      </c>
      <c r="BL84" s="109">
        <f t="shared" ref="BL84:BL97" si="275">(BK84*$E84*$F84*$G84*$J84*$BL$11)</f>
        <v>0</v>
      </c>
      <c r="BM84" s="110"/>
      <c r="BN84" s="109">
        <f t="shared" ref="BN84:BN97" si="276">(BM84*$E84*$F84*$G84*$J84*$BN$11)</f>
        <v>0</v>
      </c>
      <c r="BO84" s="110"/>
      <c r="BP84" s="109">
        <f t="shared" ref="BP84:BP97" si="277">(BO84*$E84*$F84*$G84*$J84*$BP$11)</f>
        <v>0</v>
      </c>
      <c r="BQ84" s="110">
        <v>60</v>
      </c>
      <c r="BR84" s="109">
        <f t="shared" ref="BR84:BR97" si="278">(BQ84*$E84*$F84*$G84*$J84*$BR$11)</f>
        <v>1732405.2479999999</v>
      </c>
      <c r="BS84" s="110">
        <v>70</v>
      </c>
      <c r="BT84" s="116">
        <f t="shared" ref="BT84:BT97" si="279">(BS84*$E84*$F84*$G84*$J84*$BT$11)</f>
        <v>1736916.7199999997</v>
      </c>
      <c r="BU84" s="133">
        <v>0</v>
      </c>
      <c r="BV84" s="109">
        <f t="shared" ref="BV84:BV97" si="280">(BU84*$E84*$F84*$G84*$I84*$BV$11)</f>
        <v>0</v>
      </c>
      <c r="BW84" s="110">
        <v>0</v>
      </c>
      <c r="BX84" s="109">
        <f t="shared" ref="BX84:BX97" si="281">(BW84*$E84*$F84*$G84*$I84*$BX$11)</f>
        <v>0</v>
      </c>
      <c r="BY84" s="110">
        <v>0</v>
      </c>
      <c r="BZ84" s="109">
        <f t="shared" ref="BZ84:BZ97" si="282">(BY84*$E84*$F84*$G84*$I84*$BZ$11)</f>
        <v>0</v>
      </c>
      <c r="CA84" s="110">
        <v>36</v>
      </c>
      <c r="CB84" s="109">
        <f t="shared" ref="CB84:CB97" si="283">(CA84*$E84*$F84*$G84*$J84*$CB$11)</f>
        <v>812064.95999999985</v>
      </c>
      <c r="CC84" s="134"/>
      <c r="CD84" s="110">
        <f t="shared" ref="CD84:CD97" si="284">(CC84*$E84*$F84*$G84*$I84*$CD$11)</f>
        <v>0</v>
      </c>
      <c r="CE84" s="110">
        <v>0</v>
      </c>
      <c r="CF84" s="109">
        <f t="shared" ref="CF84:CF97" si="285">(CE84*$E84*$F84*$G84*$I84*$CF$11)</f>
        <v>0</v>
      </c>
      <c r="CG84" s="110"/>
      <c r="CH84" s="109">
        <f t="shared" ref="CH84:CH97" si="286">(CG84*$E84*$F84*$G84*$I84*$CH$11)</f>
        <v>0</v>
      </c>
      <c r="CI84" s="110"/>
      <c r="CJ84" s="109">
        <f t="shared" ref="CJ84:CJ97" si="287">(CI84*$E84*$F84*$G84*$I84*$CJ$11)</f>
        <v>0</v>
      </c>
      <c r="CK84" s="110">
        <v>35</v>
      </c>
      <c r="CL84" s="109">
        <f t="shared" ref="CL84:CL97" si="288">(CK84*$E84*$F84*$G84*$I84*$CL$11)</f>
        <v>789507.59999999986</v>
      </c>
      <c r="CM84" s="110">
        <v>50</v>
      </c>
      <c r="CN84" s="109">
        <f t="shared" ref="CN84:CN95" si="289">(CM84*$E84*$F84*$G84*$I84*$CN$11)</f>
        <v>939889.99999999988</v>
      </c>
      <c r="CO84" s="110">
        <v>8</v>
      </c>
      <c r="CP84" s="109">
        <f t="shared" ref="CP84:CP95" si="290">(CO84*$E84*$F84*$G84*$I84*$CP$11)</f>
        <v>166924.46399999998</v>
      </c>
      <c r="CQ84" s="110">
        <v>82</v>
      </c>
      <c r="CR84" s="109">
        <f t="shared" ref="CR84:CR95" si="291">(CQ84*$E84*$F84*$G84*$J84*$CR$11)</f>
        <v>2053170.9072000002</v>
      </c>
      <c r="CS84" s="110">
        <v>40</v>
      </c>
      <c r="CT84" s="109">
        <f t="shared" ref="CT84:CT97" si="292">(CS84*$E84*$F84*$G84*$J84*$CT$11)</f>
        <v>1082753.28</v>
      </c>
      <c r="CU84" s="110">
        <v>0</v>
      </c>
      <c r="CV84" s="109">
        <f t="shared" ref="CV84:CV97" si="293">(CU84*$E84*$F84*$G84*$J84*$CV$11)</f>
        <v>0</v>
      </c>
      <c r="CW84" s="132">
        <v>0</v>
      </c>
      <c r="CX84" s="109">
        <f t="shared" ref="CX84:CX95" si="294">(CW84*$E84*$F84*$G84*$J84*$CX$11)</f>
        <v>0</v>
      </c>
      <c r="CY84" s="110">
        <v>0</v>
      </c>
      <c r="CZ84" s="116">
        <f t="shared" ref="CZ84:CZ97" si="295">(CY84*$E84*$F84*$G84*$J84*$CZ$11)</f>
        <v>0</v>
      </c>
      <c r="DA84" s="110">
        <v>75</v>
      </c>
      <c r="DB84" s="109">
        <f t="shared" ref="DB84:DB95" si="296">(DA84*$E84*$F84*$G84*$J84*$DB$11)</f>
        <v>1691801.9999999998</v>
      </c>
      <c r="DC84" s="134"/>
      <c r="DD84" s="109">
        <f t="shared" ref="DD84:DD97" si="297">(DC84*$E84*$F84*$G84*$J84*$DD$11)</f>
        <v>0</v>
      </c>
      <c r="DE84" s="110">
        <v>5</v>
      </c>
      <c r="DF84" s="109">
        <f t="shared" ref="DF84:DF97" si="298">(DE84*$E84*$F84*$G84*$J84*$DF$11)</f>
        <v>135344.16</v>
      </c>
      <c r="DG84" s="110"/>
      <c r="DH84" s="109">
        <f t="shared" ref="DH84:DH97" si="299">(DG84*$E84*$F84*$G84*$K84*$DH$11)</f>
        <v>0</v>
      </c>
      <c r="DI84" s="110">
        <v>8</v>
      </c>
      <c r="DJ84" s="209">
        <f t="shared" ref="DJ84:DJ97" si="300">(DI84*$E84*$F84*$G84*$L84*$DJ$11)</f>
        <v>306425.62319999997</v>
      </c>
      <c r="DK84" s="123">
        <f t="shared" ref="DK84:DL95" si="301">SUM(M84,O84,Q84,S84,U84,W84,Y84,AA84,AC84,AE84,AG84,AI84,AO84,AS84,AU84,BY84,AK84,AY84,BA84,BC84,CO84,BE84,BG84,AM84,BK84,AQ84,CQ84,BM84,CS84,BO84,BQ84,BS84,CA84,BU84,BW84,CC84,CE84,CG84,CI84,CK84,CM84,CU84,CW84,BI84,AW84,CY84,DA84,DC84,DE84,DG84,DI84)</f>
        <v>1511</v>
      </c>
      <c r="DL84" s="122">
        <f t="shared" si="301"/>
        <v>33914335.522399999</v>
      </c>
      <c r="DM84" s="1"/>
      <c r="DN84" s="1">
        <f t="shared" ref="DN84:DN95" si="302">DK84*F84</f>
        <v>876.38</v>
      </c>
      <c r="DO84" s="52">
        <f t="shared" ref="DO84:DO97" si="303">DK84*F84</f>
        <v>876.38</v>
      </c>
      <c r="DQ84" s="52">
        <f t="shared" ref="DQ84:DQ97" si="304">DK84*G84</f>
        <v>1511</v>
      </c>
    </row>
    <row r="85" spans="1:121" ht="15.75" hidden="1" customHeight="1" x14ac:dyDescent="0.25">
      <c r="A85" s="128"/>
      <c r="B85" s="129">
        <v>61</v>
      </c>
      <c r="C85" s="363" t="s">
        <v>274</v>
      </c>
      <c r="D85" s="102" t="s">
        <v>275</v>
      </c>
      <c r="E85" s="89">
        <v>23150</v>
      </c>
      <c r="F85" s="130">
        <v>0.62</v>
      </c>
      <c r="G85" s="104">
        <v>1</v>
      </c>
      <c r="H85" s="105"/>
      <c r="I85" s="106">
        <v>1.4</v>
      </c>
      <c r="J85" s="106">
        <v>1.68</v>
      </c>
      <c r="K85" s="106">
        <v>2.23</v>
      </c>
      <c r="L85" s="107">
        <v>2.57</v>
      </c>
      <c r="M85" s="110">
        <v>0</v>
      </c>
      <c r="N85" s="109">
        <f t="shared" si="251"/>
        <v>0</v>
      </c>
      <c r="O85" s="110"/>
      <c r="P85" s="110">
        <f t="shared" si="252"/>
        <v>0</v>
      </c>
      <c r="Q85" s="110">
        <v>1495</v>
      </c>
      <c r="R85" s="109">
        <f t="shared" si="253"/>
        <v>33044911.899999999</v>
      </c>
      <c r="S85" s="110"/>
      <c r="T85" s="109">
        <f t="shared" si="138"/>
        <v>0</v>
      </c>
      <c r="U85" s="110"/>
      <c r="V85" s="109">
        <f t="shared" si="254"/>
        <v>0</v>
      </c>
      <c r="W85" s="110"/>
      <c r="X85" s="109">
        <f t="shared" si="255"/>
        <v>0</v>
      </c>
      <c r="Y85" s="110"/>
      <c r="Z85" s="109">
        <f t="shared" si="256"/>
        <v>0</v>
      </c>
      <c r="AA85" s="110"/>
      <c r="AB85" s="109">
        <f t="shared" si="257"/>
        <v>0</v>
      </c>
      <c r="AC85" s="110"/>
      <c r="AD85" s="109">
        <f t="shared" si="258"/>
        <v>0</v>
      </c>
      <c r="AE85" s="110"/>
      <c r="AF85" s="109">
        <f t="shared" si="259"/>
        <v>0</v>
      </c>
      <c r="AG85" s="112"/>
      <c r="AH85" s="109">
        <f t="shared" si="260"/>
        <v>0</v>
      </c>
      <c r="AI85" s="110">
        <v>55</v>
      </c>
      <c r="AJ85" s="109">
        <f t="shared" si="261"/>
        <v>1215699.1000000001</v>
      </c>
      <c r="AK85" s="110"/>
      <c r="AL85" s="110">
        <f t="shared" si="262"/>
        <v>0</v>
      </c>
      <c r="AM85" s="110"/>
      <c r="AN85" s="109">
        <f t="shared" si="263"/>
        <v>0</v>
      </c>
      <c r="AO85" s="132">
        <v>0</v>
      </c>
      <c r="AP85" s="109">
        <f t="shared" si="264"/>
        <v>0</v>
      </c>
      <c r="AQ85" s="110"/>
      <c r="AR85" s="109">
        <f t="shared" si="265"/>
        <v>0</v>
      </c>
      <c r="AS85" s="110"/>
      <c r="AT85" s="109">
        <f t="shared" si="266"/>
        <v>0</v>
      </c>
      <c r="AU85" s="110"/>
      <c r="AV85" s="110">
        <f t="shared" si="267"/>
        <v>0</v>
      </c>
      <c r="AW85" s="110"/>
      <c r="AX85" s="109">
        <f t="shared" si="268"/>
        <v>0</v>
      </c>
      <c r="AY85" s="110"/>
      <c r="AZ85" s="109">
        <f t="shared" si="269"/>
        <v>0</v>
      </c>
      <c r="BA85" s="110"/>
      <c r="BB85" s="109">
        <f t="shared" si="270"/>
        <v>0</v>
      </c>
      <c r="BC85" s="110"/>
      <c r="BD85" s="109">
        <f t="shared" si="271"/>
        <v>0</v>
      </c>
      <c r="BE85" s="110"/>
      <c r="BF85" s="109">
        <f t="shared" si="272"/>
        <v>0</v>
      </c>
      <c r="BG85" s="110">
        <v>1398</v>
      </c>
      <c r="BH85" s="109">
        <f t="shared" si="273"/>
        <v>33710029.920000002</v>
      </c>
      <c r="BI85" s="110"/>
      <c r="BJ85" s="109">
        <f t="shared" si="274"/>
        <v>0</v>
      </c>
      <c r="BK85" s="110"/>
      <c r="BL85" s="109">
        <f t="shared" si="275"/>
        <v>0</v>
      </c>
      <c r="BM85" s="110"/>
      <c r="BN85" s="109">
        <f t="shared" si="276"/>
        <v>0</v>
      </c>
      <c r="BO85" s="110"/>
      <c r="BP85" s="109">
        <f t="shared" si="277"/>
        <v>0</v>
      </c>
      <c r="BQ85" s="110">
        <v>103</v>
      </c>
      <c r="BR85" s="109">
        <f t="shared" si="278"/>
        <v>3179063.1936000003</v>
      </c>
      <c r="BS85" s="110">
        <v>130</v>
      </c>
      <c r="BT85" s="116">
        <f t="shared" si="279"/>
        <v>3448164.7199999997</v>
      </c>
      <c r="BU85" s="133"/>
      <c r="BV85" s="109">
        <f t="shared" si="280"/>
        <v>0</v>
      </c>
      <c r="BW85" s="110"/>
      <c r="BX85" s="109">
        <f t="shared" si="281"/>
        <v>0</v>
      </c>
      <c r="BY85" s="110"/>
      <c r="BZ85" s="109">
        <f t="shared" si="282"/>
        <v>0</v>
      </c>
      <c r="CA85" s="110">
        <v>70</v>
      </c>
      <c r="CB85" s="109">
        <f t="shared" si="283"/>
        <v>1687912.8</v>
      </c>
      <c r="CC85" s="134"/>
      <c r="CD85" s="110">
        <f t="shared" si="284"/>
        <v>0</v>
      </c>
      <c r="CE85" s="110"/>
      <c r="CF85" s="109">
        <f t="shared" si="285"/>
        <v>0</v>
      </c>
      <c r="CG85" s="110"/>
      <c r="CH85" s="109">
        <f t="shared" si="286"/>
        <v>0</v>
      </c>
      <c r="CI85" s="110"/>
      <c r="CJ85" s="109">
        <f t="shared" si="287"/>
        <v>0</v>
      </c>
      <c r="CK85" s="110">
        <v>70</v>
      </c>
      <c r="CL85" s="109">
        <f t="shared" si="288"/>
        <v>1687912.8</v>
      </c>
      <c r="CM85" s="110">
        <v>177</v>
      </c>
      <c r="CN85" s="109">
        <f t="shared" si="289"/>
        <v>3556673.4</v>
      </c>
      <c r="CO85" s="110">
        <v>160</v>
      </c>
      <c r="CP85" s="109">
        <f t="shared" si="290"/>
        <v>3568729.9200000004</v>
      </c>
      <c r="CQ85" s="110">
        <v>216</v>
      </c>
      <c r="CR85" s="109">
        <f t="shared" si="291"/>
        <v>5781342.4704</v>
      </c>
      <c r="CS85" s="110">
        <v>100</v>
      </c>
      <c r="CT85" s="109">
        <f t="shared" si="292"/>
        <v>2893564.8</v>
      </c>
      <c r="CU85" s="110"/>
      <c r="CV85" s="109">
        <f t="shared" si="293"/>
        <v>0</v>
      </c>
      <c r="CW85" s="132">
        <v>0</v>
      </c>
      <c r="CX85" s="109">
        <f t="shared" si="294"/>
        <v>0</v>
      </c>
      <c r="CY85" s="110"/>
      <c r="CZ85" s="116">
        <f t="shared" si="295"/>
        <v>0</v>
      </c>
      <c r="DA85" s="110">
        <v>160</v>
      </c>
      <c r="DB85" s="109">
        <f t="shared" si="296"/>
        <v>3858086.4</v>
      </c>
      <c r="DC85" s="134">
        <v>2</v>
      </c>
      <c r="DD85" s="109">
        <f t="shared" si="297"/>
        <v>48226.080000000002</v>
      </c>
      <c r="DE85" s="110">
        <v>1</v>
      </c>
      <c r="DF85" s="109">
        <f t="shared" si="298"/>
        <v>28935.648000000001</v>
      </c>
      <c r="DG85" s="110"/>
      <c r="DH85" s="109">
        <f t="shared" si="299"/>
        <v>0</v>
      </c>
      <c r="DI85" s="110">
        <v>15</v>
      </c>
      <c r="DJ85" s="209">
        <f t="shared" si="300"/>
        <v>614172.04650000005</v>
      </c>
      <c r="DK85" s="123">
        <f t="shared" si="301"/>
        <v>4152</v>
      </c>
      <c r="DL85" s="122">
        <f t="shared" si="301"/>
        <v>98323425.198500007</v>
      </c>
      <c r="DM85" s="1"/>
      <c r="DN85" s="1">
        <f t="shared" si="302"/>
        <v>2574.2399999999998</v>
      </c>
      <c r="DO85" s="52">
        <f t="shared" si="303"/>
        <v>2574.2399999999998</v>
      </c>
      <c r="DQ85" s="52">
        <f t="shared" si="304"/>
        <v>4152</v>
      </c>
    </row>
    <row r="86" spans="1:121" ht="15.75" hidden="1" customHeight="1" x14ac:dyDescent="0.25">
      <c r="A86" s="128"/>
      <c r="B86" s="129">
        <v>62</v>
      </c>
      <c r="C86" s="363" t="s">
        <v>276</v>
      </c>
      <c r="D86" s="102" t="s">
        <v>277</v>
      </c>
      <c r="E86" s="89">
        <v>23150</v>
      </c>
      <c r="F86" s="130">
        <v>1.4</v>
      </c>
      <c r="G86" s="104">
        <v>1</v>
      </c>
      <c r="H86" s="105"/>
      <c r="I86" s="106">
        <v>1.4</v>
      </c>
      <c r="J86" s="106">
        <v>1.68</v>
      </c>
      <c r="K86" s="106">
        <v>2.23</v>
      </c>
      <c r="L86" s="107">
        <v>2.57</v>
      </c>
      <c r="M86" s="110">
        <v>0</v>
      </c>
      <c r="N86" s="109">
        <f t="shared" si="251"/>
        <v>0</v>
      </c>
      <c r="O86" s="110"/>
      <c r="P86" s="110">
        <f t="shared" si="252"/>
        <v>0</v>
      </c>
      <c r="Q86" s="110">
        <v>5</v>
      </c>
      <c r="R86" s="109">
        <f t="shared" si="253"/>
        <v>249557.00000000003</v>
      </c>
      <c r="S86" s="110"/>
      <c r="T86" s="109">
        <f t="shared" si="138"/>
        <v>0</v>
      </c>
      <c r="U86" s="110">
        <v>0</v>
      </c>
      <c r="V86" s="109">
        <f t="shared" si="254"/>
        <v>0</v>
      </c>
      <c r="W86" s="110">
        <v>0</v>
      </c>
      <c r="X86" s="109">
        <f t="shared" si="255"/>
        <v>0</v>
      </c>
      <c r="Y86" s="110"/>
      <c r="Z86" s="109">
        <f t="shared" si="256"/>
        <v>0</v>
      </c>
      <c r="AA86" s="110">
        <v>0</v>
      </c>
      <c r="AB86" s="109">
        <f t="shared" si="257"/>
        <v>0</v>
      </c>
      <c r="AC86" s="110"/>
      <c r="AD86" s="109">
        <f t="shared" si="258"/>
        <v>0</v>
      </c>
      <c r="AE86" s="110">
        <v>0</v>
      </c>
      <c r="AF86" s="109">
        <f t="shared" si="259"/>
        <v>0</v>
      </c>
      <c r="AG86" s="112"/>
      <c r="AH86" s="109">
        <f t="shared" si="260"/>
        <v>0</v>
      </c>
      <c r="AI86" s="110">
        <v>30</v>
      </c>
      <c r="AJ86" s="109">
        <f t="shared" si="261"/>
        <v>1497341.9999999998</v>
      </c>
      <c r="AK86" s="110"/>
      <c r="AL86" s="110">
        <f t="shared" si="262"/>
        <v>0</v>
      </c>
      <c r="AM86" s="110">
        <v>0</v>
      </c>
      <c r="AN86" s="109">
        <f t="shared" si="263"/>
        <v>0</v>
      </c>
      <c r="AO86" s="132">
        <v>0</v>
      </c>
      <c r="AP86" s="109">
        <f t="shared" si="264"/>
        <v>0</v>
      </c>
      <c r="AQ86" s="110"/>
      <c r="AR86" s="109">
        <f t="shared" si="265"/>
        <v>0</v>
      </c>
      <c r="AS86" s="110"/>
      <c r="AT86" s="109">
        <f t="shared" si="266"/>
        <v>0</v>
      </c>
      <c r="AU86" s="110">
        <v>0</v>
      </c>
      <c r="AV86" s="110">
        <f t="shared" si="267"/>
        <v>0</v>
      </c>
      <c r="AW86" s="110"/>
      <c r="AX86" s="109">
        <f t="shared" si="268"/>
        <v>0</v>
      </c>
      <c r="AY86" s="110">
        <v>0</v>
      </c>
      <c r="AZ86" s="109">
        <f t="shared" si="269"/>
        <v>0</v>
      </c>
      <c r="BA86" s="110">
        <v>0</v>
      </c>
      <c r="BB86" s="109">
        <f t="shared" si="270"/>
        <v>0</v>
      </c>
      <c r="BC86" s="110">
        <v>0</v>
      </c>
      <c r="BD86" s="109">
        <f t="shared" si="271"/>
        <v>0</v>
      </c>
      <c r="BE86" s="110"/>
      <c r="BF86" s="109">
        <f t="shared" si="272"/>
        <v>0</v>
      </c>
      <c r="BG86" s="110"/>
      <c r="BH86" s="109">
        <f t="shared" si="273"/>
        <v>0</v>
      </c>
      <c r="BI86" s="110"/>
      <c r="BJ86" s="109">
        <f t="shared" si="274"/>
        <v>0</v>
      </c>
      <c r="BK86" s="110">
        <v>0</v>
      </c>
      <c r="BL86" s="109">
        <f t="shared" si="275"/>
        <v>0</v>
      </c>
      <c r="BM86" s="110"/>
      <c r="BN86" s="109">
        <f t="shared" si="276"/>
        <v>0</v>
      </c>
      <c r="BO86" s="110"/>
      <c r="BP86" s="109">
        <f t="shared" si="277"/>
        <v>0</v>
      </c>
      <c r="BQ86" s="110"/>
      <c r="BR86" s="109">
        <f t="shared" si="278"/>
        <v>0</v>
      </c>
      <c r="BS86" s="110">
        <v>1</v>
      </c>
      <c r="BT86" s="116">
        <f t="shared" si="279"/>
        <v>59893.679999999993</v>
      </c>
      <c r="BU86" s="133">
        <v>0</v>
      </c>
      <c r="BV86" s="109">
        <f t="shared" si="280"/>
        <v>0</v>
      </c>
      <c r="BW86" s="110">
        <v>0</v>
      </c>
      <c r="BX86" s="109">
        <f t="shared" si="281"/>
        <v>0</v>
      </c>
      <c r="BY86" s="110">
        <v>0</v>
      </c>
      <c r="BZ86" s="109">
        <f t="shared" si="282"/>
        <v>0</v>
      </c>
      <c r="CA86" s="110"/>
      <c r="CB86" s="109">
        <f t="shared" si="283"/>
        <v>0</v>
      </c>
      <c r="CC86" s="134"/>
      <c r="CD86" s="110">
        <f t="shared" si="284"/>
        <v>0</v>
      </c>
      <c r="CE86" s="110"/>
      <c r="CF86" s="109">
        <f t="shared" si="285"/>
        <v>0</v>
      </c>
      <c r="CG86" s="110"/>
      <c r="CH86" s="109">
        <f t="shared" si="286"/>
        <v>0</v>
      </c>
      <c r="CI86" s="110"/>
      <c r="CJ86" s="109">
        <f t="shared" si="287"/>
        <v>0</v>
      </c>
      <c r="CK86" s="110"/>
      <c r="CL86" s="109">
        <f t="shared" si="288"/>
        <v>0</v>
      </c>
      <c r="CM86" s="110"/>
      <c r="CN86" s="109">
        <f t="shared" si="289"/>
        <v>0</v>
      </c>
      <c r="CO86" s="110"/>
      <c r="CP86" s="109">
        <f t="shared" si="290"/>
        <v>0</v>
      </c>
      <c r="CQ86" s="110">
        <v>7</v>
      </c>
      <c r="CR86" s="109">
        <f t="shared" si="291"/>
        <v>423067.17600000004</v>
      </c>
      <c r="CS86" s="110"/>
      <c r="CT86" s="109">
        <f t="shared" si="292"/>
        <v>0</v>
      </c>
      <c r="CU86" s="110">
        <v>0</v>
      </c>
      <c r="CV86" s="109">
        <f t="shared" si="293"/>
        <v>0</v>
      </c>
      <c r="CW86" s="132">
        <v>0</v>
      </c>
      <c r="CX86" s="109">
        <f t="shared" si="294"/>
        <v>0</v>
      </c>
      <c r="CY86" s="110">
        <v>0</v>
      </c>
      <c r="CZ86" s="116">
        <f t="shared" si="295"/>
        <v>0</v>
      </c>
      <c r="DA86" s="110">
        <v>2</v>
      </c>
      <c r="DB86" s="109">
        <f t="shared" si="296"/>
        <v>108897.59999999998</v>
      </c>
      <c r="DC86" s="134"/>
      <c r="DD86" s="109">
        <f t="shared" si="297"/>
        <v>0</v>
      </c>
      <c r="DE86" s="110">
        <v>3</v>
      </c>
      <c r="DF86" s="109">
        <f t="shared" si="298"/>
        <v>196015.68</v>
      </c>
      <c r="DG86" s="110"/>
      <c r="DH86" s="109">
        <f t="shared" si="299"/>
        <v>0</v>
      </c>
      <c r="DI86" s="110"/>
      <c r="DJ86" s="209">
        <f t="shared" si="300"/>
        <v>0</v>
      </c>
      <c r="DK86" s="123">
        <f t="shared" si="301"/>
        <v>48</v>
      </c>
      <c r="DL86" s="122">
        <f t="shared" si="301"/>
        <v>2534773.1360000004</v>
      </c>
      <c r="DM86" s="1"/>
      <c r="DN86" s="1">
        <f t="shared" si="302"/>
        <v>67.199999999999989</v>
      </c>
      <c r="DO86" s="52">
        <f t="shared" si="303"/>
        <v>67.199999999999989</v>
      </c>
      <c r="DQ86" s="52">
        <f t="shared" si="304"/>
        <v>48</v>
      </c>
    </row>
    <row r="87" spans="1:121" ht="15.75" hidden="1" customHeight="1" x14ac:dyDescent="0.25">
      <c r="A87" s="128"/>
      <c r="B87" s="129">
        <v>63</v>
      </c>
      <c r="C87" s="363" t="s">
        <v>278</v>
      </c>
      <c r="D87" s="102" t="s">
        <v>279</v>
      </c>
      <c r="E87" s="89">
        <v>23150</v>
      </c>
      <c r="F87" s="130">
        <v>1.27</v>
      </c>
      <c r="G87" s="104">
        <v>1</v>
      </c>
      <c r="H87" s="105"/>
      <c r="I87" s="106">
        <v>1.4</v>
      </c>
      <c r="J87" s="106">
        <v>1.68</v>
      </c>
      <c r="K87" s="106">
        <v>2.23</v>
      </c>
      <c r="L87" s="107">
        <v>2.57</v>
      </c>
      <c r="M87" s="110">
        <v>14</v>
      </c>
      <c r="N87" s="109">
        <f t="shared" si="251"/>
        <v>633874.78</v>
      </c>
      <c r="O87" s="110"/>
      <c r="P87" s="110">
        <f t="shared" si="252"/>
        <v>0</v>
      </c>
      <c r="Q87" s="110">
        <v>1</v>
      </c>
      <c r="R87" s="109">
        <f t="shared" si="253"/>
        <v>45276.770000000004</v>
      </c>
      <c r="S87" s="110"/>
      <c r="T87" s="109">
        <f t="shared" si="138"/>
        <v>0</v>
      </c>
      <c r="U87" s="110"/>
      <c r="V87" s="109">
        <f t="shared" si="254"/>
        <v>0</v>
      </c>
      <c r="W87" s="110"/>
      <c r="X87" s="109">
        <f t="shared" si="255"/>
        <v>0</v>
      </c>
      <c r="Y87" s="110"/>
      <c r="Z87" s="109">
        <f t="shared" si="256"/>
        <v>0</v>
      </c>
      <c r="AA87" s="110"/>
      <c r="AB87" s="109">
        <f t="shared" si="257"/>
        <v>0</v>
      </c>
      <c r="AC87" s="110">
        <v>20</v>
      </c>
      <c r="AD87" s="109">
        <f t="shared" si="258"/>
        <v>905535.4</v>
      </c>
      <c r="AE87" s="110"/>
      <c r="AF87" s="109">
        <f t="shared" si="259"/>
        <v>0</v>
      </c>
      <c r="AG87" s="112"/>
      <c r="AH87" s="109">
        <f t="shared" si="260"/>
        <v>0</v>
      </c>
      <c r="AI87" s="110">
        <v>40</v>
      </c>
      <c r="AJ87" s="109">
        <f t="shared" si="261"/>
        <v>1811070.8</v>
      </c>
      <c r="AK87" s="110">
        <v>4</v>
      </c>
      <c r="AL87" s="110">
        <f t="shared" si="262"/>
        <v>181107.08000000002</v>
      </c>
      <c r="AM87" s="110"/>
      <c r="AN87" s="109">
        <f t="shared" si="263"/>
        <v>0</v>
      </c>
      <c r="AO87" s="132">
        <v>0</v>
      </c>
      <c r="AP87" s="109">
        <f t="shared" si="264"/>
        <v>0</v>
      </c>
      <c r="AQ87" s="110"/>
      <c r="AR87" s="116">
        <f t="shared" si="265"/>
        <v>0</v>
      </c>
      <c r="AS87" s="110"/>
      <c r="AT87" s="109">
        <f t="shared" si="266"/>
        <v>0</v>
      </c>
      <c r="AU87" s="110"/>
      <c r="AV87" s="110">
        <f t="shared" si="267"/>
        <v>0</v>
      </c>
      <c r="AW87" s="110"/>
      <c r="AX87" s="109">
        <f t="shared" si="268"/>
        <v>0</v>
      </c>
      <c r="AY87" s="110"/>
      <c r="AZ87" s="109">
        <f t="shared" si="269"/>
        <v>0</v>
      </c>
      <c r="BA87" s="110"/>
      <c r="BB87" s="109">
        <f t="shared" si="270"/>
        <v>0</v>
      </c>
      <c r="BC87" s="110"/>
      <c r="BD87" s="109">
        <f t="shared" si="271"/>
        <v>0</v>
      </c>
      <c r="BE87" s="110">
        <v>5</v>
      </c>
      <c r="BF87" s="109">
        <f t="shared" si="272"/>
        <v>263428.47999999998</v>
      </c>
      <c r="BG87" s="110"/>
      <c r="BH87" s="109">
        <f t="shared" si="273"/>
        <v>0</v>
      </c>
      <c r="BI87" s="110"/>
      <c r="BJ87" s="109">
        <f t="shared" si="274"/>
        <v>0</v>
      </c>
      <c r="BK87" s="110"/>
      <c r="BL87" s="109">
        <f t="shared" si="275"/>
        <v>0</v>
      </c>
      <c r="BM87" s="110">
        <v>6</v>
      </c>
      <c r="BN87" s="109">
        <f t="shared" si="276"/>
        <v>296357.03999999998</v>
      </c>
      <c r="BO87" s="110"/>
      <c r="BP87" s="109">
        <f t="shared" si="277"/>
        <v>0</v>
      </c>
      <c r="BQ87" s="110">
        <v>5</v>
      </c>
      <c r="BR87" s="109">
        <f t="shared" si="278"/>
        <v>316114.17599999998</v>
      </c>
      <c r="BS87" s="110">
        <v>7</v>
      </c>
      <c r="BT87" s="116">
        <f t="shared" si="279"/>
        <v>380324.86800000002</v>
      </c>
      <c r="BU87" s="133"/>
      <c r="BV87" s="109">
        <f t="shared" si="280"/>
        <v>0</v>
      </c>
      <c r="BW87" s="110"/>
      <c r="BX87" s="109">
        <f t="shared" si="281"/>
        <v>0</v>
      </c>
      <c r="BY87" s="110"/>
      <c r="BZ87" s="109">
        <f t="shared" si="282"/>
        <v>0</v>
      </c>
      <c r="CA87" s="110"/>
      <c r="CB87" s="109">
        <f t="shared" si="283"/>
        <v>0</v>
      </c>
      <c r="CC87" s="134"/>
      <c r="CD87" s="110">
        <f t="shared" si="284"/>
        <v>0</v>
      </c>
      <c r="CE87" s="110"/>
      <c r="CF87" s="109">
        <f t="shared" si="285"/>
        <v>0</v>
      </c>
      <c r="CG87" s="110"/>
      <c r="CH87" s="109">
        <f t="shared" si="286"/>
        <v>0</v>
      </c>
      <c r="CI87" s="110">
        <v>6</v>
      </c>
      <c r="CJ87" s="109">
        <f t="shared" si="287"/>
        <v>172874.93999999997</v>
      </c>
      <c r="CK87" s="110">
        <v>26</v>
      </c>
      <c r="CL87" s="109">
        <f t="shared" si="288"/>
        <v>1284213.8399999999</v>
      </c>
      <c r="CM87" s="110">
        <v>2</v>
      </c>
      <c r="CN87" s="109">
        <f t="shared" si="289"/>
        <v>82321.399999999994</v>
      </c>
      <c r="CO87" s="110">
        <v>12</v>
      </c>
      <c r="CP87" s="109">
        <f t="shared" si="290"/>
        <v>548260.52399999998</v>
      </c>
      <c r="CQ87" s="110">
        <v>17</v>
      </c>
      <c r="CR87" s="109">
        <f t="shared" si="291"/>
        <v>932042.89079999994</v>
      </c>
      <c r="CS87" s="110">
        <v>62</v>
      </c>
      <c r="CT87" s="109">
        <f t="shared" si="292"/>
        <v>3674827.2960000001</v>
      </c>
      <c r="CU87" s="110"/>
      <c r="CV87" s="109">
        <f t="shared" si="293"/>
        <v>0</v>
      </c>
      <c r="CW87" s="132">
        <v>16</v>
      </c>
      <c r="CX87" s="109">
        <f t="shared" si="294"/>
        <v>711256.89599999995</v>
      </c>
      <c r="CY87" s="110"/>
      <c r="CZ87" s="116">
        <f t="shared" si="295"/>
        <v>0</v>
      </c>
      <c r="DA87" s="110">
        <v>5</v>
      </c>
      <c r="DB87" s="109">
        <f t="shared" si="296"/>
        <v>246964.19999999998</v>
      </c>
      <c r="DC87" s="134"/>
      <c r="DD87" s="109">
        <f t="shared" si="297"/>
        <v>0</v>
      </c>
      <c r="DE87" s="110">
        <v>5</v>
      </c>
      <c r="DF87" s="109">
        <f t="shared" si="298"/>
        <v>296357.03999999998</v>
      </c>
      <c r="DG87" s="110"/>
      <c r="DH87" s="109">
        <f t="shared" si="299"/>
        <v>0</v>
      </c>
      <c r="DI87" s="110">
        <v>2</v>
      </c>
      <c r="DJ87" s="122">
        <f t="shared" si="300"/>
        <v>167741.6127</v>
      </c>
      <c r="DK87" s="123">
        <f t="shared" si="301"/>
        <v>255</v>
      </c>
      <c r="DL87" s="122">
        <f t="shared" si="301"/>
        <v>12949950.033499999</v>
      </c>
      <c r="DM87" s="1"/>
      <c r="DN87" s="1">
        <f t="shared" si="302"/>
        <v>323.85000000000002</v>
      </c>
      <c r="DO87" s="52">
        <f t="shared" si="303"/>
        <v>323.85000000000002</v>
      </c>
      <c r="DQ87" s="52">
        <f t="shared" si="304"/>
        <v>255</v>
      </c>
    </row>
    <row r="88" spans="1:121" ht="15.75" hidden="1" customHeight="1" x14ac:dyDescent="0.25">
      <c r="A88" s="128"/>
      <c r="B88" s="129">
        <v>64</v>
      </c>
      <c r="C88" s="363" t="s">
        <v>280</v>
      </c>
      <c r="D88" s="102" t="s">
        <v>281</v>
      </c>
      <c r="E88" s="89">
        <v>23150</v>
      </c>
      <c r="F88" s="130">
        <v>3.12</v>
      </c>
      <c r="G88" s="104">
        <v>1</v>
      </c>
      <c r="H88" s="105"/>
      <c r="I88" s="106">
        <v>1.4</v>
      </c>
      <c r="J88" s="106">
        <v>1.68</v>
      </c>
      <c r="K88" s="106">
        <v>2.23</v>
      </c>
      <c r="L88" s="107">
        <v>2.57</v>
      </c>
      <c r="M88" s="110">
        <v>23</v>
      </c>
      <c r="N88" s="109">
        <f t="shared" si="251"/>
        <v>2558315.7599999998</v>
      </c>
      <c r="O88" s="110"/>
      <c r="P88" s="110">
        <f t="shared" si="252"/>
        <v>0</v>
      </c>
      <c r="Q88" s="110"/>
      <c r="R88" s="109">
        <f t="shared" si="253"/>
        <v>0</v>
      </c>
      <c r="S88" s="110"/>
      <c r="T88" s="109">
        <f t="shared" si="138"/>
        <v>0</v>
      </c>
      <c r="U88" s="110"/>
      <c r="V88" s="109">
        <f t="shared" si="254"/>
        <v>0</v>
      </c>
      <c r="W88" s="110"/>
      <c r="X88" s="109">
        <f t="shared" si="255"/>
        <v>0</v>
      </c>
      <c r="Y88" s="110"/>
      <c r="Z88" s="109">
        <f t="shared" si="256"/>
        <v>0</v>
      </c>
      <c r="AA88" s="110"/>
      <c r="AB88" s="109">
        <f t="shared" si="257"/>
        <v>0</v>
      </c>
      <c r="AC88" s="110">
        <v>3</v>
      </c>
      <c r="AD88" s="109">
        <f t="shared" si="258"/>
        <v>333693.36</v>
      </c>
      <c r="AE88" s="110"/>
      <c r="AF88" s="109">
        <f t="shared" si="259"/>
        <v>0</v>
      </c>
      <c r="AG88" s="112"/>
      <c r="AH88" s="109">
        <f t="shared" si="260"/>
        <v>0</v>
      </c>
      <c r="AI88" s="110">
        <v>33</v>
      </c>
      <c r="AJ88" s="109">
        <f t="shared" si="261"/>
        <v>3670626.96</v>
      </c>
      <c r="AK88" s="110">
        <v>4</v>
      </c>
      <c r="AL88" s="110">
        <f t="shared" si="262"/>
        <v>444924.48000000004</v>
      </c>
      <c r="AM88" s="110"/>
      <c r="AN88" s="109">
        <f t="shared" si="263"/>
        <v>0</v>
      </c>
      <c r="AO88" s="132">
        <v>0</v>
      </c>
      <c r="AP88" s="109">
        <f t="shared" si="264"/>
        <v>0</v>
      </c>
      <c r="AQ88" s="110"/>
      <c r="AR88" s="116">
        <f t="shared" si="265"/>
        <v>0</v>
      </c>
      <c r="AS88" s="110"/>
      <c r="AT88" s="109">
        <f t="shared" si="266"/>
        <v>0</v>
      </c>
      <c r="AU88" s="110"/>
      <c r="AV88" s="110">
        <f t="shared" si="267"/>
        <v>0</v>
      </c>
      <c r="AW88" s="110"/>
      <c r="AX88" s="109">
        <f t="shared" si="268"/>
        <v>0</v>
      </c>
      <c r="AY88" s="110"/>
      <c r="AZ88" s="109">
        <f t="shared" si="269"/>
        <v>0</v>
      </c>
      <c r="BA88" s="110"/>
      <c r="BB88" s="109">
        <f t="shared" si="270"/>
        <v>0</v>
      </c>
      <c r="BC88" s="110"/>
      <c r="BD88" s="109">
        <f t="shared" si="271"/>
        <v>0</v>
      </c>
      <c r="BE88" s="110"/>
      <c r="BF88" s="109">
        <f t="shared" si="272"/>
        <v>0</v>
      </c>
      <c r="BG88" s="110">
        <v>2</v>
      </c>
      <c r="BH88" s="109">
        <f t="shared" si="273"/>
        <v>242686.07999999999</v>
      </c>
      <c r="BI88" s="110"/>
      <c r="BJ88" s="109">
        <f t="shared" si="274"/>
        <v>0</v>
      </c>
      <c r="BK88" s="110"/>
      <c r="BL88" s="109">
        <f t="shared" si="275"/>
        <v>0</v>
      </c>
      <c r="BM88" s="110"/>
      <c r="BN88" s="109">
        <f t="shared" si="276"/>
        <v>0</v>
      </c>
      <c r="BO88" s="110"/>
      <c r="BP88" s="109">
        <f t="shared" si="277"/>
        <v>0</v>
      </c>
      <c r="BQ88" s="110"/>
      <c r="BR88" s="109">
        <f t="shared" si="278"/>
        <v>0</v>
      </c>
      <c r="BS88" s="110"/>
      <c r="BT88" s="116">
        <f t="shared" si="279"/>
        <v>0</v>
      </c>
      <c r="BU88" s="133"/>
      <c r="BV88" s="109">
        <f t="shared" si="280"/>
        <v>0</v>
      </c>
      <c r="BW88" s="110"/>
      <c r="BX88" s="109">
        <f t="shared" si="281"/>
        <v>0</v>
      </c>
      <c r="BY88" s="110"/>
      <c r="BZ88" s="109">
        <f t="shared" si="282"/>
        <v>0</v>
      </c>
      <c r="CA88" s="110"/>
      <c r="CB88" s="109">
        <f t="shared" si="283"/>
        <v>0</v>
      </c>
      <c r="CC88" s="134"/>
      <c r="CD88" s="110">
        <f t="shared" si="284"/>
        <v>0</v>
      </c>
      <c r="CE88" s="110"/>
      <c r="CF88" s="109">
        <f t="shared" si="285"/>
        <v>0</v>
      </c>
      <c r="CG88" s="110"/>
      <c r="CH88" s="109">
        <f t="shared" si="286"/>
        <v>0</v>
      </c>
      <c r="CI88" s="110"/>
      <c r="CJ88" s="109">
        <f t="shared" si="287"/>
        <v>0</v>
      </c>
      <c r="CK88" s="110"/>
      <c r="CL88" s="109">
        <f t="shared" si="288"/>
        <v>0</v>
      </c>
      <c r="CM88" s="110">
        <v>3</v>
      </c>
      <c r="CN88" s="109">
        <f t="shared" si="289"/>
        <v>303357.59999999998</v>
      </c>
      <c r="CO88" s="110"/>
      <c r="CP88" s="109">
        <f t="shared" si="290"/>
        <v>0</v>
      </c>
      <c r="CQ88" s="110">
        <v>0</v>
      </c>
      <c r="CR88" s="109">
        <f t="shared" si="291"/>
        <v>0</v>
      </c>
      <c r="CS88" s="110"/>
      <c r="CT88" s="109">
        <f t="shared" si="292"/>
        <v>0</v>
      </c>
      <c r="CU88" s="110"/>
      <c r="CV88" s="109">
        <f t="shared" si="293"/>
        <v>0</v>
      </c>
      <c r="CW88" s="132">
        <v>4</v>
      </c>
      <c r="CX88" s="109">
        <f t="shared" si="294"/>
        <v>436834.94399999996</v>
      </c>
      <c r="CY88" s="110"/>
      <c r="CZ88" s="116">
        <f t="shared" si="295"/>
        <v>0</v>
      </c>
      <c r="DA88" s="110"/>
      <c r="DB88" s="109">
        <f t="shared" si="296"/>
        <v>0</v>
      </c>
      <c r="DC88" s="134"/>
      <c r="DD88" s="109">
        <f t="shared" si="297"/>
        <v>0</v>
      </c>
      <c r="DE88" s="110"/>
      <c r="DF88" s="109">
        <f t="shared" si="298"/>
        <v>0</v>
      </c>
      <c r="DG88" s="110"/>
      <c r="DH88" s="109">
        <f t="shared" si="299"/>
        <v>0</v>
      </c>
      <c r="DI88" s="110"/>
      <c r="DJ88" s="122">
        <f t="shared" si="300"/>
        <v>0</v>
      </c>
      <c r="DK88" s="123">
        <f t="shared" si="301"/>
        <v>72</v>
      </c>
      <c r="DL88" s="122">
        <f t="shared" si="301"/>
        <v>7990439.1840000004</v>
      </c>
      <c r="DM88" s="1"/>
      <c r="DN88" s="1">
        <f t="shared" si="302"/>
        <v>224.64000000000001</v>
      </c>
      <c r="DO88" s="52">
        <f t="shared" si="303"/>
        <v>224.64000000000001</v>
      </c>
      <c r="DQ88" s="52">
        <f t="shared" si="304"/>
        <v>72</v>
      </c>
    </row>
    <row r="89" spans="1:121" ht="15.75" hidden="1" customHeight="1" thickBot="1" x14ac:dyDescent="0.25">
      <c r="A89" s="210"/>
      <c r="B89" s="211">
        <v>65</v>
      </c>
      <c r="C89" s="363" t="s">
        <v>282</v>
      </c>
      <c r="D89" s="212" t="s">
        <v>283</v>
      </c>
      <c r="E89" s="89">
        <v>23150</v>
      </c>
      <c r="F89" s="213">
        <v>4.51</v>
      </c>
      <c r="G89" s="214">
        <v>1</v>
      </c>
      <c r="H89" s="215"/>
      <c r="I89" s="216">
        <v>1.4</v>
      </c>
      <c r="J89" s="216">
        <v>1.68</v>
      </c>
      <c r="K89" s="216">
        <v>2.23</v>
      </c>
      <c r="L89" s="217">
        <v>2.57</v>
      </c>
      <c r="M89" s="218">
        <v>0</v>
      </c>
      <c r="N89" s="219">
        <f t="shared" si="251"/>
        <v>0</v>
      </c>
      <c r="O89" s="218"/>
      <c r="P89" s="218">
        <f t="shared" si="252"/>
        <v>0</v>
      </c>
      <c r="Q89" s="218">
        <v>12</v>
      </c>
      <c r="R89" s="219">
        <f t="shared" si="253"/>
        <v>1929432.12</v>
      </c>
      <c r="S89" s="110"/>
      <c r="T89" s="109">
        <f t="shared" si="138"/>
        <v>0</v>
      </c>
      <c r="U89" s="218"/>
      <c r="V89" s="219">
        <f t="shared" si="254"/>
        <v>0</v>
      </c>
      <c r="W89" s="218"/>
      <c r="X89" s="219">
        <f t="shared" si="255"/>
        <v>0</v>
      </c>
      <c r="Y89" s="218"/>
      <c r="Z89" s="219">
        <f t="shared" si="256"/>
        <v>0</v>
      </c>
      <c r="AA89" s="218"/>
      <c r="AB89" s="219">
        <f t="shared" si="257"/>
        <v>0</v>
      </c>
      <c r="AC89" s="218"/>
      <c r="AD89" s="219">
        <f t="shared" si="258"/>
        <v>0</v>
      </c>
      <c r="AE89" s="218"/>
      <c r="AF89" s="219">
        <f t="shared" si="259"/>
        <v>0</v>
      </c>
      <c r="AG89" s="220"/>
      <c r="AH89" s="219">
        <f t="shared" si="260"/>
        <v>0</v>
      </c>
      <c r="AI89" s="218"/>
      <c r="AJ89" s="219">
        <f t="shared" si="261"/>
        <v>0</v>
      </c>
      <c r="AK89" s="218"/>
      <c r="AL89" s="218">
        <f t="shared" si="262"/>
        <v>0</v>
      </c>
      <c r="AM89" s="218"/>
      <c r="AN89" s="219">
        <f t="shared" si="263"/>
        <v>0</v>
      </c>
      <c r="AO89" s="221">
        <v>0</v>
      </c>
      <c r="AP89" s="219">
        <f t="shared" si="264"/>
        <v>0</v>
      </c>
      <c r="AQ89" s="218"/>
      <c r="AR89" s="222">
        <f t="shared" si="265"/>
        <v>0</v>
      </c>
      <c r="AS89" s="218"/>
      <c r="AT89" s="219">
        <f t="shared" si="266"/>
        <v>0</v>
      </c>
      <c r="AU89" s="218"/>
      <c r="AV89" s="218">
        <f t="shared" si="267"/>
        <v>0</v>
      </c>
      <c r="AW89" s="218"/>
      <c r="AX89" s="219">
        <f t="shared" si="268"/>
        <v>0</v>
      </c>
      <c r="AY89" s="218"/>
      <c r="AZ89" s="219">
        <f t="shared" si="269"/>
        <v>0</v>
      </c>
      <c r="BA89" s="218"/>
      <c r="BB89" s="219">
        <f t="shared" si="270"/>
        <v>0</v>
      </c>
      <c r="BC89" s="218"/>
      <c r="BD89" s="219">
        <f t="shared" si="271"/>
        <v>0</v>
      </c>
      <c r="BE89" s="218"/>
      <c r="BF89" s="219">
        <f t="shared" si="272"/>
        <v>0</v>
      </c>
      <c r="BG89" s="218">
        <v>3</v>
      </c>
      <c r="BH89" s="219">
        <f t="shared" si="273"/>
        <v>526208.76</v>
      </c>
      <c r="BI89" s="218"/>
      <c r="BJ89" s="219">
        <f t="shared" si="274"/>
        <v>0</v>
      </c>
      <c r="BK89" s="218"/>
      <c r="BL89" s="219">
        <f t="shared" si="275"/>
        <v>0</v>
      </c>
      <c r="BM89" s="218">
        <v>0</v>
      </c>
      <c r="BN89" s="219">
        <f t="shared" si="276"/>
        <v>0</v>
      </c>
      <c r="BO89" s="218"/>
      <c r="BP89" s="219">
        <f t="shared" si="277"/>
        <v>0</v>
      </c>
      <c r="BQ89" s="218"/>
      <c r="BR89" s="219">
        <f t="shared" si="278"/>
        <v>0</v>
      </c>
      <c r="BS89" s="218"/>
      <c r="BT89" s="222">
        <f t="shared" si="279"/>
        <v>0</v>
      </c>
      <c r="BU89" s="223"/>
      <c r="BV89" s="219">
        <f t="shared" si="280"/>
        <v>0</v>
      </c>
      <c r="BW89" s="218"/>
      <c r="BX89" s="219">
        <f t="shared" si="281"/>
        <v>0</v>
      </c>
      <c r="BY89" s="218"/>
      <c r="BZ89" s="219">
        <f t="shared" si="282"/>
        <v>0</v>
      </c>
      <c r="CA89" s="218"/>
      <c r="CB89" s="219">
        <f t="shared" si="283"/>
        <v>0</v>
      </c>
      <c r="CC89" s="224"/>
      <c r="CD89" s="218">
        <f t="shared" si="284"/>
        <v>0</v>
      </c>
      <c r="CE89" s="218"/>
      <c r="CF89" s="219">
        <f t="shared" si="285"/>
        <v>0</v>
      </c>
      <c r="CG89" s="218"/>
      <c r="CH89" s="219">
        <f t="shared" si="286"/>
        <v>0</v>
      </c>
      <c r="CI89" s="218"/>
      <c r="CJ89" s="219">
        <f t="shared" si="287"/>
        <v>0</v>
      </c>
      <c r="CK89" s="218"/>
      <c r="CL89" s="219">
        <f t="shared" si="288"/>
        <v>0</v>
      </c>
      <c r="CM89" s="218"/>
      <c r="CN89" s="219">
        <f t="shared" si="289"/>
        <v>0</v>
      </c>
      <c r="CO89" s="218"/>
      <c r="CP89" s="219">
        <f t="shared" si="290"/>
        <v>0</v>
      </c>
      <c r="CQ89" s="218">
        <v>0</v>
      </c>
      <c r="CR89" s="219">
        <f t="shared" si="291"/>
        <v>0</v>
      </c>
      <c r="CS89" s="218"/>
      <c r="CT89" s="219">
        <f t="shared" si="292"/>
        <v>0</v>
      </c>
      <c r="CU89" s="218"/>
      <c r="CV89" s="219">
        <f t="shared" si="293"/>
        <v>0</v>
      </c>
      <c r="CW89" s="221">
        <v>0</v>
      </c>
      <c r="CX89" s="219">
        <f t="shared" si="294"/>
        <v>0</v>
      </c>
      <c r="CY89" s="218"/>
      <c r="CZ89" s="222">
        <f t="shared" si="295"/>
        <v>0</v>
      </c>
      <c r="DA89" s="218"/>
      <c r="DB89" s="219">
        <f t="shared" si="296"/>
        <v>0</v>
      </c>
      <c r="DC89" s="224"/>
      <c r="DD89" s="219">
        <f t="shared" si="297"/>
        <v>0</v>
      </c>
      <c r="DE89" s="218"/>
      <c r="DF89" s="219">
        <f t="shared" si="298"/>
        <v>0</v>
      </c>
      <c r="DG89" s="218"/>
      <c r="DH89" s="219">
        <f t="shared" si="299"/>
        <v>0</v>
      </c>
      <c r="DI89" s="218"/>
      <c r="DJ89" s="225">
        <f t="shared" si="300"/>
        <v>0</v>
      </c>
      <c r="DK89" s="123">
        <f t="shared" si="301"/>
        <v>15</v>
      </c>
      <c r="DL89" s="122">
        <f t="shared" si="301"/>
        <v>2455640.88</v>
      </c>
      <c r="DM89" s="1"/>
      <c r="DN89" s="1">
        <f t="shared" si="302"/>
        <v>67.649999999999991</v>
      </c>
      <c r="DO89" s="52">
        <f t="shared" si="303"/>
        <v>67.649999999999991</v>
      </c>
      <c r="DQ89" s="52">
        <f t="shared" si="304"/>
        <v>15</v>
      </c>
    </row>
    <row r="90" spans="1:121" s="369" customFormat="1" ht="15.75" hidden="1" customHeight="1" thickBot="1" x14ac:dyDescent="0.3">
      <c r="A90" s="364"/>
      <c r="B90" s="226">
        <v>66</v>
      </c>
      <c r="C90" s="363" t="s">
        <v>284</v>
      </c>
      <c r="D90" s="365" t="s">
        <v>285</v>
      </c>
      <c r="E90" s="89">
        <v>23150</v>
      </c>
      <c r="F90" s="130">
        <v>7.2</v>
      </c>
      <c r="G90" s="104">
        <v>1</v>
      </c>
      <c r="H90" s="104"/>
      <c r="I90" s="366">
        <v>1.4</v>
      </c>
      <c r="J90" s="366">
        <v>1.68</v>
      </c>
      <c r="K90" s="366">
        <v>2.23</v>
      </c>
      <c r="L90" s="366">
        <v>2.57</v>
      </c>
      <c r="M90" s="205">
        <v>2</v>
      </c>
      <c r="N90" s="109">
        <f>(M90*$E90*$F90*$G90*$I90*$N$11)</f>
        <v>513374.39999999997</v>
      </c>
      <c r="O90" s="110"/>
      <c r="P90" s="110">
        <f>(O90*$E90*$F90*$G90*$I90*$P$11)</f>
        <v>0</v>
      </c>
      <c r="Q90" s="110">
        <v>2</v>
      </c>
      <c r="R90" s="109">
        <f t="shared" si="253"/>
        <v>513374.39999999997</v>
      </c>
      <c r="S90" s="110"/>
      <c r="T90" s="109">
        <f t="shared" si="138"/>
        <v>0</v>
      </c>
      <c r="U90" s="367"/>
      <c r="V90" s="109">
        <f>(U90*$E90*$F90*$G90*$I90*$V$11)</f>
        <v>0</v>
      </c>
      <c r="W90" s="110"/>
      <c r="X90" s="109">
        <f>(W90*$E90*$F90*$G90*$I90*$X$11)</f>
        <v>0</v>
      </c>
      <c r="Y90" s="110"/>
      <c r="Z90" s="109">
        <f>(Y90*$E90*$F90*$G90*$I90*$Z$11)</f>
        <v>0</v>
      </c>
      <c r="AA90" s="367"/>
      <c r="AB90" s="109">
        <f>(AA90*$E90*$F90*$G90*$I90*$AB$11)</f>
        <v>0</v>
      </c>
      <c r="AC90" s="110"/>
      <c r="AD90" s="109">
        <f>(AC90*$E90*$F90*$G90*$I90*$AD$11)</f>
        <v>0</v>
      </c>
      <c r="AE90" s="110"/>
      <c r="AF90" s="109">
        <f>(AE90*$E90*$F90*$G90*$I90*$AF$11)</f>
        <v>0</v>
      </c>
      <c r="AG90" s="113"/>
      <c r="AH90" s="109">
        <f>(AG90*$E90*$F90*$G90*$I90*$AH$11)</f>
        <v>0</v>
      </c>
      <c r="AI90" s="110"/>
      <c r="AJ90" s="109">
        <f t="shared" si="261"/>
        <v>0</v>
      </c>
      <c r="AK90" s="110"/>
      <c r="AL90" s="110">
        <f>(AK90*$E90*$F90*$G90*$I90*$AL$11)</f>
        <v>0</v>
      </c>
      <c r="AM90" s="110"/>
      <c r="AN90" s="109">
        <f>(AM90*$E90*$F90*$G90*$J90*$AN$11)</f>
        <v>0</v>
      </c>
      <c r="AO90" s="132"/>
      <c r="AP90" s="109">
        <f t="shared" si="264"/>
        <v>0</v>
      </c>
      <c r="AQ90" s="110"/>
      <c r="AR90" s="116">
        <f>(AQ90*$E90*$F90*$G90*$J90*$AR$11)</f>
        <v>0</v>
      </c>
      <c r="AS90" s="110"/>
      <c r="AT90" s="109">
        <f>(AS90*$E90*$F90*$G90*$I90*$AT$11)</f>
        <v>0</v>
      </c>
      <c r="AU90" s="110"/>
      <c r="AV90" s="110">
        <f>(AU90*$E90*$F90*$G90*$I90*$AV$11)</f>
        <v>0</v>
      </c>
      <c r="AW90" s="110"/>
      <c r="AX90" s="109">
        <f t="shared" si="268"/>
        <v>0</v>
      </c>
      <c r="AY90" s="110"/>
      <c r="AZ90" s="109">
        <f>(AY90*$E90*$F90*$G90*$I90*$AZ$11)</f>
        <v>0</v>
      </c>
      <c r="BA90" s="110"/>
      <c r="BB90" s="109">
        <f>(BA90*$E90*$F90*$G90*$I90*$BB$11)</f>
        <v>0</v>
      </c>
      <c r="BC90" s="110"/>
      <c r="BD90" s="109">
        <f>(BC90*$E90*$F90*$G90*$I90*$BD$11)</f>
        <v>0</v>
      </c>
      <c r="BE90" s="110"/>
      <c r="BF90" s="109">
        <f t="shared" si="272"/>
        <v>0</v>
      </c>
      <c r="BG90" s="110"/>
      <c r="BH90" s="109">
        <f t="shared" si="273"/>
        <v>0</v>
      </c>
      <c r="BI90" s="110"/>
      <c r="BJ90" s="109">
        <f t="shared" si="274"/>
        <v>0</v>
      </c>
      <c r="BK90" s="110"/>
      <c r="BL90" s="109">
        <f t="shared" si="275"/>
        <v>0</v>
      </c>
      <c r="BM90" s="110"/>
      <c r="BN90" s="109">
        <f t="shared" si="276"/>
        <v>0</v>
      </c>
      <c r="BO90" s="110"/>
      <c r="BP90" s="109">
        <f t="shared" si="277"/>
        <v>0</v>
      </c>
      <c r="BQ90" s="110"/>
      <c r="BR90" s="109">
        <f t="shared" si="278"/>
        <v>0</v>
      </c>
      <c r="BS90" s="110">
        <v>3</v>
      </c>
      <c r="BT90" s="116">
        <f t="shared" si="279"/>
        <v>924073.92</v>
      </c>
      <c r="BU90" s="133"/>
      <c r="BV90" s="109">
        <f t="shared" si="280"/>
        <v>0</v>
      </c>
      <c r="BW90" s="110"/>
      <c r="BX90" s="109">
        <f t="shared" si="281"/>
        <v>0</v>
      </c>
      <c r="BY90" s="110"/>
      <c r="BZ90" s="109">
        <f t="shared" si="282"/>
        <v>0</v>
      </c>
      <c r="CA90" s="110"/>
      <c r="CB90" s="109">
        <f t="shared" si="283"/>
        <v>0</v>
      </c>
      <c r="CC90" s="134"/>
      <c r="CD90" s="110">
        <f t="shared" si="284"/>
        <v>0</v>
      </c>
      <c r="CE90" s="110"/>
      <c r="CF90" s="109">
        <f t="shared" si="285"/>
        <v>0</v>
      </c>
      <c r="CG90" s="110"/>
      <c r="CH90" s="109">
        <f t="shared" si="286"/>
        <v>0</v>
      </c>
      <c r="CI90" s="110"/>
      <c r="CJ90" s="109">
        <f t="shared" si="287"/>
        <v>0</v>
      </c>
      <c r="CK90" s="110"/>
      <c r="CL90" s="109">
        <f t="shared" si="288"/>
        <v>0</v>
      </c>
      <c r="CM90" s="110"/>
      <c r="CN90" s="109">
        <f t="shared" si="289"/>
        <v>0</v>
      </c>
      <c r="CO90" s="110"/>
      <c r="CP90" s="109">
        <f t="shared" si="290"/>
        <v>0</v>
      </c>
      <c r="CQ90" s="110">
        <v>0</v>
      </c>
      <c r="CR90" s="109">
        <f t="shared" si="291"/>
        <v>0</v>
      </c>
      <c r="CS90" s="110"/>
      <c r="CT90" s="109">
        <f t="shared" si="292"/>
        <v>0</v>
      </c>
      <c r="CU90" s="110"/>
      <c r="CV90" s="109">
        <f t="shared" si="293"/>
        <v>0</v>
      </c>
      <c r="CW90" s="132"/>
      <c r="CX90" s="109">
        <f t="shared" si="294"/>
        <v>0</v>
      </c>
      <c r="CY90" s="110"/>
      <c r="CZ90" s="116">
        <f t="shared" si="295"/>
        <v>0</v>
      </c>
      <c r="DA90" s="110"/>
      <c r="DB90" s="109">
        <f t="shared" si="296"/>
        <v>0</v>
      </c>
      <c r="DC90" s="110"/>
      <c r="DD90" s="109">
        <f t="shared" si="297"/>
        <v>0</v>
      </c>
      <c r="DE90" s="110"/>
      <c r="DF90" s="109">
        <f t="shared" si="298"/>
        <v>0</v>
      </c>
      <c r="DG90" s="110"/>
      <c r="DH90" s="109">
        <f t="shared" si="299"/>
        <v>0</v>
      </c>
      <c r="DI90" s="110"/>
      <c r="DJ90" s="122">
        <f t="shared" si="300"/>
        <v>0</v>
      </c>
      <c r="DK90" s="368">
        <f t="shared" si="301"/>
        <v>7</v>
      </c>
      <c r="DL90" s="122">
        <f t="shared" si="301"/>
        <v>1950822.72</v>
      </c>
      <c r="DN90" s="1">
        <f t="shared" si="302"/>
        <v>50.4</v>
      </c>
      <c r="DO90" s="52">
        <f t="shared" si="303"/>
        <v>50.4</v>
      </c>
      <c r="DQ90" s="52">
        <f t="shared" si="304"/>
        <v>7</v>
      </c>
    </row>
    <row r="91" spans="1:121" ht="40.5" hidden="1" customHeight="1" x14ac:dyDescent="0.25">
      <c r="A91" s="229"/>
      <c r="B91" s="230">
        <v>67</v>
      </c>
      <c r="C91" s="363" t="s">
        <v>286</v>
      </c>
      <c r="D91" s="231" t="s">
        <v>287</v>
      </c>
      <c r="E91" s="89">
        <v>23150</v>
      </c>
      <c r="F91" s="232">
        <v>1.18</v>
      </c>
      <c r="G91" s="233">
        <v>1</v>
      </c>
      <c r="H91" s="234"/>
      <c r="I91" s="235">
        <v>1.4</v>
      </c>
      <c r="J91" s="235">
        <v>1.68</v>
      </c>
      <c r="K91" s="235">
        <v>2.23</v>
      </c>
      <c r="L91" s="236">
        <v>2.57</v>
      </c>
      <c r="M91" s="237">
        <v>7</v>
      </c>
      <c r="N91" s="238">
        <f t="shared" ref="N91:N97" si="305">(M91*$E91*$F91*$G91*$I91*$N$11)</f>
        <v>294477.26</v>
      </c>
      <c r="O91" s="237"/>
      <c r="P91" s="237">
        <f t="shared" ref="P91:P97" si="306">(O91*$E91*$F91*$G91*$I91*$P$11)</f>
        <v>0</v>
      </c>
      <c r="Q91" s="237"/>
      <c r="R91" s="238">
        <f t="shared" si="253"/>
        <v>0</v>
      </c>
      <c r="S91" s="110"/>
      <c r="T91" s="109">
        <f t="shared" si="138"/>
        <v>0</v>
      </c>
      <c r="U91" s="237">
        <v>0</v>
      </c>
      <c r="V91" s="238">
        <f t="shared" ref="V91:V97" si="307">(U91*$E91*$F91*$G91*$I91*$V$11)</f>
        <v>0</v>
      </c>
      <c r="W91" s="237">
        <v>0</v>
      </c>
      <c r="X91" s="238">
        <f t="shared" ref="X91:X97" si="308">(W91*$E91*$F91*$G91*$I91*$X$11)</f>
        <v>0</v>
      </c>
      <c r="Y91" s="237"/>
      <c r="Z91" s="238">
        <f t="shared" ref="Z91:Z97" si="309">(Y91*$E91*$F91*$G91*$I91*$Z$11)</f>
        <v>0</v>
      </c>
      <c r="AA91" s="237">
        <v>0</v>
      </c>
      <c r="AB91" s="238">
        <f t="shared" ref="AB91:AB97" si="310">(AA91*$E91*$F91*$G91*$I91*$AB$11)</f>
        <v>0</v>
      </c>
      <c r="AC91" s="237">
        <v>2</v>
      </c>
      <c r="AD91" s="238">
        <f t="shared" ref="AD91:AD97" si="311">(AC91*$E91*$F91*$G91*$I91*$AD$11)</f>
        <v>84136.36</v>
      </c>
      <c r="AE91" s="237">
        <v>0</v>
      </c>
      <c r="AF91" s="238">
        <f t="shared" ref="AF91:AF97" si="312">(AE91*$E91*$F91*$G91*$I91*$AF$11)</f>
        <v>0</v>
      </c>
      <c r="AG91" s="239"/>
      <c r="AH91" s="238">
        <f t="shared" ref="AH91:AH97" si="313">(AG91*$E91*$F91*$G91*$I91*$AH$11)</f>
        <v>0</v>
      </c>
      <c r="AI91" s="237">
        <v>812</v>
      </c>
      <c r="AJ91" s="238">
        <f t="shared" si="261"/>
        <v>34159362.160000004</v>
      </c>
      <c r="AK91" s="237">
        <v>12</v>
      </c>
      <c r="AL91" s="237">
        <f t="shared" ref="AL91:AL97" si="314">(AK91*$E91*$F91*$G91*$I91*$AL$11)</f>
        <v>504818.16000000003</v>
      </c>
      <c r="AM91" s="237"/>
      <c r="AN91" s="238">
        <f t="shared" ref="AN91:AN97" si="315">(AM91*$E91*$F91*$G91*$J91*$AN$11)</f>
        <v>0</v>
      </c>
      <c r="AO91" s="131">
        <v>0</v>
      </c>
      <c r="AP91" s="238">
        <f t="shared" si="264"/>
        <v>0</v>
      </c>
      <c r="AQ91" s="237">
        <v>2</v>
      </c>
      <c r="AR91" s="240">
        <f t="shared" ref="AR91:AR97" si="316">(AQ91*$E91*$F91*$G91*$J91*$AR$11)</f>
        <v>100963.632</v>
      </c>
      <c r="AS91" s="237"/>
      <c r="AT91" s="238">
        <f t="shared" ref="AT91:AT97" si="317">(AS91*$E91*$F91*$G91*$I91*$AT$11)</f>
        <v>0</v>
      </c>
      <c r="AU91" s="237"/>
      <c r="AV91" s="237">
        <f t="shared" ref="AV91:AV97" si="318">(AU91*$E91*$F91*$G91*$I91*$AV$11)</f>
        <v>0</v>
      </c>
      <c r="AW91" s="237"/>
      <c r="AX91" s="238">
        <f t="shared" si="268"/>
        <v>0</v>
      </c>
      <c r="AY91" s="237">
        <v>0</v>
      </c>
      <c r="AZ91" s="238">
        <f t="shared" ref="AZ91:AZ97" si="319">(AY91*$E91*$F91*$G91*$I91*$AZ$11)</f>
        <v>0</v>
      </c>
      <c r="BA91" s="237">
        <v>0</v>
      </c>
      <c r="BB91" s="238">
        <f t="shared" ref="BB91:BB97" si="320">(BA91*$E91*$F91*$G91*$I91*$BB$11)</f>
        <v>0</v>
      </c>
      <c r="BC91" s="237">
        <v>0</v>
      </c>
      <c r="BD91" s="238">
        <f t="shared" ref="BD91:BD97" si="321">(BC91*$E91*$F91*$G91*$I91*$BD$11)</f>
        <v>0</v>
      </c>
      <c r="BE91" s="237">
        <v>3</v>
      </c>
      <c r="BF91" s="238">
        <f t="shared" si="272"/>
        <v>146856.19200000001</v>
      </c>
      <c r="BG91" s="237">
        <v>328</v>
      </c>
      <c r="BH91" s="238">
        <f t="shared" si="273"/>
        <v>15052759.68</v>
      </c>
      <c r="BI91" s="237"/>
      <c r="BJ91" s="238">
        <f t="shared" si="274"/>
        <v>0</v>
      </c>
      <c r="BK91" s="237">
        <v>0</v>
      </c>
      <c r="BL91" s="238">
        <f t="shared" si="275"/>
        <v>0</v>
      </c>
      <c r="BM91" s="237">
        <v>4</v>
      </c>
      <c r="BN91" s="238">
        <f t="shared" si="276"/>
        <v>183570.24</v>
      </c>
      <c r="BO91" s="237">
        <v>3</v>
      </c>
      <c r="BP91" s="238">
        <f t="shared" si="277"/>
        <v>123909.912</v>
      </c>
      <c r="BQ91" s="237">
        <v>20</v>
      </c>
      <c r="BR91" s="238">
        <f t="shared" si="278"/>
        <v>1174849.5360000001</v>
      </c>
      <c r="BS91" s="237">
        <v>15</v>
      </c>
      <c r="BT91" s="240">
        <f t="shared" si="279"/>
        <v>757227.24000000011</v>
      </c>
      <c r="BU91" s="241">
        <v>0</v>
      </c>
      <c r="BV91" s="238">
        <f t="shared" si="280"/>
        <v>0</v>
      </c>
      <c r="BW91" s="237"/>
      <c r="BX91" s="238">
        <f t="shared" si="281"/>
        <v>0</v>
      </c>
      <c r="BY91" s="237">
        <v>0</v>
      </c>
      <c r="BZ91" s="238">
        <f t="shared" si="282"/>
        <v>0</v>
      </c>
      <c r="CA91" s="237">
        <v>28</v>
      </c>
      <c r="CB91" s="238">
        <f t="shared" si="283"/>
        <v>1284991.68</v>
      </c>
      <c r="CC91" s="242"/>
      <c r="CD91" s="237">
        <f t="shared" si="284"/>
        <v>0</v>
      </c>
      <c r="CE91" s="237"/>
      <c r="CF91" s="238">
        <f t="shared" si="285"/>
        <v>0</v>
      </c>
      <c r="CG91" s="237"/>
      <c r="CH91" s="238">
        <f t="shared" si="286"/>
        <v>0</v>
      </c>
      <c r="CI91" s="237"/>
      <c r="CJ91" s="238">
        <f t="shared" si="287"/>
        <v>0</v>
      </c>
      <c r="CK91" s="237">
        <v>23</v>
      </c>
      <c r="CL91" s="238">
        <f t="shared" si="288"/>
        <v>1055528.8799999999</v>
      </c>
      <c r="CM91" s="237">
        <v>58</v>
      </c>
      <c r="CN91" s="238">
        <f t="shared" si="289"/>
        <v>2218140.4</v>
      </c>
      <c r="CO91" s="237">
        <v>24</v>
      </c>
      <c r="CP91" s="238">
        <f t="shared" si="290"/>
        <v>1018814.8320000001</v>
      </c>
      <c r="CQ91" s="237">
        <v>28</v>
      </c>
      <c r="CR91" s="238">
        <f t="shared" si="291"/>
        <v>1426340.7648</v>
      </c>
      <c r="CS91" s="237">
        <v>12</v>
      </c>
      <c r="CT91" s="238">
        <f t="shared" si="292"/>
        <v>660852.86399999994</v>
      </c>
      <c r="CU91" s="237">
        <v>3</v>
      </c>
      <c r="CV91" s="238">
        <f t="shared" si="293"/>
        <v>137677.68</v>
      </c>
      <c r="CW91" s="131">
        <v>0</v>
      </c>
      <c r="CX91" s="238">
        <f t="shared" si="294"/>
        <v>0</v>
      </c>
      <c r="CY91" s="237">
        <v>0</v>
      </c>
      <c r="CZ91" s="240">
        <f t="shared" si="295"/>
        <v>0</v>
      </c>
      <c r="DA91" s="237">
        <v>14</v>
      </c>
      <c r="DB91" s="238">
        <f t="shared" si="296"/>
        <v>642495.84</v>
      </c>
      <c r="DC91" s="242">
        <v>7</v>
      </c>
      <c r="DD91" s="238">
        <f t="shared" si="297"/>
        <v>321247.92</v>
      </c>
      <c r="DE91" s="237"/>
      <c r="DF91" s="238">
        <f t="shared" si="298"/>
        <v>0</v>
      </c>
      <c r="DG91" s="237">
        <v>4</v>
      </c>
      <c r="DH91" s="238">
        <f t="shared" si="299"/>
        <v>292401.16799999995</v>
      </c>
      <c r="DI91" s="237">
        <v>1</v>
      </c>
      <c r="DJ91" s="243">
        <f t="shared" si="300"/>
        <v>77927.205900000015</v>
      </c>
      <c r="DK91" s="123">
        <f t="shared" si="301"/>
        <v>1410</v>
      </c>
      <c r="DL91" s="122">
        <f t="shared" si="301"/>
        <v>61719349.606700003</v>
      </c>
      <c r="DM91" s="1"/>
      <c r="DN91" s="1">
        <f t="shared" si="302"/>
        <v>1663.8</v>
      </c>
      <c r="DO91" s="52">
        <f t="shared" si="303"/>
        <v>1663.8</v>
      </c>
      <c r="DQ91" s="52">
        <f t="shared" si="304"/>
        <v>1410</v>
      </c>
    </row>
    <row r="92" spans="1:121" ht="33" hidden="1" customHeight="1" x14ac:dyDescent="0.25">
      <c r="A92" s="128"/>
      <c r="B92" s="129">
        <v>68</v>
      </c>
      <c r="C92" s="363" t="s">
        <v>288</v>
      </c>
      <c r="D92" s="102" t="s">
        <v>289</v>
      </c>
      <c r="E92" s="89">
        <v>23150</v>
      </c>
      <c r="F92" s="130">
        <v>0.98</v>
      </c>
      <c r="G92" s="104">
        <v>1</v>
      </c>
      <c r="H92" s="105"/>
      <c r="I92" s="106">
        <v>1.4</v>
      </c>
      <c r="J92" s="106">
        <v>1.68</v>
      </c>
      <c r="K92" s="106">
        <v>2.23</v>
      </c>
      <c r="L92" s="107">
        <v>2.57</v>
      </c>
      <c r="M92" s="110">
        <v>0</v>
      </c>
      <c r="N92" s="109">
        <f t="shared" si="305"/>
        <v>0</v>
      </c>
      <c r="O92" s="110"/>
      <c r="P92" s="110">
        <f t="shared" si="306"/>
        <v>0</v>
      </c>
      <c r="Q92" s="110">
        <v>435</v>
      </c>
      <c r="R92" s="109">
        <f t="shared" si="253"/>
        <v>15198021.300000001</v>
      </c>
      <c r="S92" s="110"/>
      <c r="T92" s="109">
        <f t="shared" si="138"/>
        <v>0</v>
      </c>
      <c r="U92" s="110"/>
      <c r="V92" s="109">
        <f t="shared" si="307"/>
        <v>0</v>
      </c>
      <c r="W92" s="110"/>
      <c r="X92" s="109">
        <f t="shared" si="308"/>
        <v>0</v>
      </c>
      <c r="Y92" s="110"/>
      <c r="Z92" s="109">
        <f t="shared" si="309"/>
        <v>0</v>
      </c>
      <c r="AA92" s="110"/>
      <c r="AB92" s="109">
        <f t="shared" si="310"/>
        <v>0</v>
      </c>
      <c r="AC92" s="110"/>
      <c r="AD92" s="109">
        <f t="shared" si="311"/>
        <v>0</v>
      </c>
      <c r="AE92" s="110"/>
      <c r="AF92" s="109">
        <f t="shared" si="312"/>
        <v>0</v>
      </c>
      <c r="AG92" s="112"/>
      <c r="AH92" s="109">
        <f t="shared" si="313"/>
        <v>0</v>
      </c>
      <c r="AI92" s="110">
        <v>93</v>
      </c>
      <c r="AJ92" s="109">
        <f t="shared" si="261"/>
        <v>3249232.14</v>
      </c>
      <c r="AK92" s="110"/>
      <c r="AL92" s="110">
        <f t="shared" si="314"/>
        <v>0</v>
      </c>
      <c r="AM92" s="110"/>
      <c r="AN92" s="109">
        <f t="shared" si="315"/>
        <v>0</v>
      </c>
      <c r="AO92" s="132">
        <v>0</v>
      </c>
      <c r="AP92" s="109">
        <f t="shared" si="264"/>
        <v>0</v>
      </c>
      <c r="AQ92" s="110"/>
      <c r="AR92" s="116">
        <f t="shared" si="316"/>
        <v>0</v>
      </c>
      <c r="AS92" s="110"/>
      <c r="AT92" s="109">
        <f t="shared" si="317"/>
        <v>0</v>
      </c>
      <c r="AU92" s="110"/>
      <c r="AV92" s="110">
        <f t="shared" si="318"/>
        <v>0</v>
      </c>
      <c r="AW92" s="110"/>
      <c r="AX92" s="109">
        <f t="shared" si="268"/>
        <v>0</v>
      </c>
      <c r="AY92" s="110"/>
      <c r="AZ92" s="109">
        <f t="shared" si="319"/>
        <v>0</v>
      </c>
      <c r="BA92" s="110"/>
      <c r="BB92" s="109">
        <f t="shared" si="320"/>
        <v>0</v>
      </c>
      <c r="BC92" s="110"/>
      <c r="BD92" s="109">
        <f t="shared" si="321"/>
        <v>0</v>
      </c>
      <c r="BE92" s="110"/>
      <c r="BF92" s="109">
        <f t="shared" si="272"/>
        <v>0</v>
      </c>
      <c r="BG92" s="110">
        <f>1089+81</f>
        <v>1170</v>
      </c>
      <c r="BH92" s="109">
        <f t="shared" si="273"/>
        <v>44593567.199999996</v>
      </c>
      <c r="BI92" s="110"/>
      <c r="BJ92" s="109">
        <f t="shared" si="274"/>
        <v>0</v>
      </c>
      <c r="BK92" s="110"/>
      <c r="BL92" s="109">
        <f t="shared" si="275"/>
        <v>0</v>
      </c>
      <c r="BM92" s="110"/>
      <c r="BN92" s="109">
        <f t="shared" si="276"/>
        <v>0</v>
      </c>
      <c r="BO92" s="110"/>
      <c r="BP92" s="109">
        <f t="shared" si="277"/>
        <v>0</v>
      </c>
      <c r="BQ92" s="110">
        <v>25</v>
      </c>
      <c r="BR92" s="109">
        <f t="shared" si="278"/>
        <v>1219653.1200000001</v>
      </c>
      <c r="BS92" s="110">
        <v>5</v>
      </c>
      <c r="BT92" s="116">
        <f t="shared" si="279"/>
        <v>209627.88</v>
      </c>
      <c r="BU92" s="133"/>
      <c r="BV92" s="109">
        <f t="shared" si="280"/>
        <v>0</v>
      </c>
      <c r="BW92" s="110"/>
      <c r="BX92" s="109">
        <f t="shared" si="281"/>
        <v>0</v>
      </c>
      <c r="BY92" s="110"/>
      <c r="BZ92" s="109">
        <f t="shared" si="282"/>
        <v>0</v>
      </c>
      <c r="CA92" s="110">
        <v>12</v>
      </c>
      <c r="CB92" s="109">
        <f t="shared" si="283"/>
        <v>457369.92</v>
      </c>
      <c r="CC92" s="134"/>
      <c r="CD92" s="110">
        <f t="shared" si="284"/>
        <v>0</v>
      </c>
      <c r="CE92" s="110"/>
      <c r="CF92" s="109">
        <f t="shared" si="285"/>
        <v>0</v>
      </c>
      <c r="CG92" s="110"/>
      <c r="CH92" s="109">
        <f t="shared" si="286"/>
        <v>0</v>
      </c>
      <c r="CI92" s="110"/>
      <c r="CJ92" s="109">
        <f t="shared" si="287"/>
        <v>0</v>
      </c>
      <c r="CK92" s="110">
        <v>24</v>
      </c>
      <c r="CL92" s="109">
        <f t="shared" si="288"/>
        <v>914739.84</v>
      </c>
      <c r="CM92" s="110">
        <v>30</v>
      </c>
      <c r="CN92" s="109">
        <f t="shared" si="289"/>
        <v>952853.99999999988</v>
      </c>
      <c r="CO92" s="110">
        <v>50</v>
      </c>
      <c r="CP92" s="109">
        <f t="shared" si="290"/>
        <v>1762779.9000000001</v>
      </c>
      <c r="CQ92" s="110">
        <v>63</v>
      </c>
      <c r="CR92" s="109">
        <f t="shared" si="291"/>
        <v>2665323.2088000001</v>
      </c>
      <c r="CS92" s="110">
        <v>1</v>
      </c>
      <c r="CT92" s="109">
        <f t="shared" si="292"/>
        <v>45736.991999999991</v>
      </c>
      <c r="CU92" s="110"/>
      <c r="CV92" s="109">
        <f t="shared" si="293"/>
        <v>0</v>
      </c>
      <c r="CW92" s="132">
        <v>0</v>
      </c>
      <c r="CX92" s="109">
        <f t="shared" si="294"/>
        <v>0</v>
      </c>
      <c r="CY92" s="110"/>
      <c r="CZ92" s="116">
        <f t="shared" si="295"/>
        <v>0</v>
      </c>
      <c r="DA92" s="110">
        <v>20</v>
      </c>
      <c r="DB92" s="109">
        <f t="shared" si="296"/>
        <v>762283.2</v>
      </c>
      <c r="DC92" s="134">
        <v>57</v>
      </c>
      <c r="DD92" s="109">
        <f t="shared" si="297"/>
        <v>2172507.12</v>
      </c>
      <c r="DE92" s="110">
        <v>6</v>
      </c>
      <c r="DF92" s="109">
        <f t="shared" si="298"/>
        <v>274421.95199999999</v>
      </c>
      <c r="DG92" s="110"/>
      <c r="DH92" s="109">
        <f t="shared" si="299"/>
        <v>0</v>
      </c>
      <c r="DI92" s="110">
        <v>1</v>
      </c>
      <c r="DJ92" s="122">
        <f t="shared" si="300"/>
        <v>64719.204900000004</v>
      </c>
      <c r="DK92" s="123">
        <f t="shared" si="301"/>
        <v>1992</v>
      </c>
      <c r="DL92" s="122">
        <f t="shared" si="301"/>
        <v>74542836.97770001</v>
      </c>
      <c r="DM92" s="1"/>
      <c r="DN92" s="1">
        <f t="shared" si="302"/>
        <v>1952.1599999999999</v>
      </c>
      <c r="DO92" s="52">
        <f t="shared" si="303"/>
        <v>1952.1599999999999</v>
      </c>
      <c r="DQ92" s="52">
        <f t="shared" si="304"/>
        <v>1992</v>
      </c>
    </row>
    <row r="93" spans="1:121" ht="45" hidden="1" x14ac:dyDescent="0.25">
      <c r="A93" s="128"/>
      <c r="B93" s="129">
        <v>69</v>
      </c>
      <c r="C93" s="363" t="s">
        <v>290</v>
      </c>
      <c r="D93" s="102" t="s">
        <v>291</v>
      </c>
      <c r="E93" s="89">
        <v>23150</v>
      </c>
      <c r="F93" s="130">
        <v>0.35</v>
      </c>
      <c r="G93" s="104">
        <v>1</v>
      </c>
      <c r="H93" s="105"/>
      <c r="I93" s="106">
        <v>1.4</v>
      </c>
      <c r="J93" s="106">
        <v>1.68</v>
      </c>
      <c r="K93" s="106">
        <v>2.23</v>
      </c>
      <c r="L93" s="107">
        <v>2.57</v>
      </c>
      <c r="M93" s="110">
        <v>56</v>
      </c>
      <c r="N93" s="109">
        <f t="shared" si="305"/>
        <v>698759.60000000009</v>
      </c>
      <c r="O93" s="110"/>
      <c r="P93" s="110">
        <f t="shared" si="306"/>
        <v>0</v>
      </c>
      <c r="Q93" s="110">
        <v>0</v>
      </c>
      <c r="R93" s="109">
        <f t="shared" si="253"/>
        <v>0</v>
      </c>
      <c r="S93" s="110"/>
      <c r="T93" s="109">
        <f t="shared" si="138"/>
        <v>0</v>
      </c>
      <c r="U93" s="110">
        <v>0</v>
      </c>
      <c r="V93" s="109">
        <f t="shared" si="307"/>
        <v>0</v>
      </c>
      <c r="W93" s="110">
        <v>0</v>
      </c>
      <c r="X93" s="109">
        <f t="shared" si="308"/>
        <v>0</v>
      </c>
      <c r="Y93" s="110"/>
      <c r="Z93" s="109">
        <f t="shared" si="309"/>
        <v>0</v>
      </c>
      <c r="AA93" s="110">
        <v>0</v>
      </c>
      <c r="AB93" s="109">
        <f t="shared" si="310"/>
        <v>0</v>
      </c>
      <c r="AC93" s="110"/>
      <c r="AD93" s="109">
        <f t="shared" si="311"/>
        <v>0</v>
      </c>
      <c r="AE93" s="110">
        <v>0</v>
      </c>
      <c r="AF93" s="109">
        <f t="shared" si="312"/>
        <v>0</v>
      </c>
      <c r="AG93" s="110">
        <v>150</v>
      </c>
      <c r="AH93" s="109">
        <f t="shared" si="313"/>
        <v>1871677.5000000002</v>
      </c>
      <c r="AI93" s="110">
        <v>201</v>
      </c>
      <c r="AJ93" s="109">
        <f t="shared" si="261"/>
        <v>2508047.85</v>
      </c>
      <c r="AK93" s="110">
        <v>1</v>
      </c>
      <c r="AL93" s="110">
        <f t="shared" si="314"/>
        <v>12477.849999999999</v>
      </c>
      <c r="AM93" s="110"/>
      <c r="AN93" s="109">
        <f t="shared" si="315"/>
        <v>0</v>
      </c>
      <c r="AO93" s="132">
        <v>0</v>
      </c>
      <c r="AP93" s="109">
        <f t="shared" si="264"/>
        <v>0</v>
      </c>
      <c r="AQ93" s="110">
        <v>10</v>
      </c>
      <c r="AR93" s="116">
        <f t="shared" si="316"/>
        <v>149734.20000000001</v>
      </c>
      <c r="AS93" s="110"/>
      <c r="AT93" s="109">
        <f t="shared" si="317"/>
        <v>0</v>
      </c>
      <c r="AU93" s="110"/>
      <c r="AV93" s="110">
        <f t="shared" si="318"/>
        <v>0</v>
      </c>
      <c r="AW93" s="110"/>
      <c r="AX93" s="109">
        <f t="shared" si="268"/>
        <v>0</v>
      </c>
      <c r="AY93" s="110">
        <v>0</v>
      </c>
      <c r="AZ93" s="109">
        <f t="shared" si="319"/>
        <v>0</v>
      </c>
      <c r="BA93" s="110">
        <v>0</v>
      </c>
      <c r="BB93" s="109">
        <f t="shared" si="320"/>
        <v>0</v>
      </c>
      <c r="BC93" s="110">
        <v>0</v>
      </c>
      <c r="BD93" s="109">
        <f t="shared" si="321"/>
        <v>0</v>
      </c>
      <c r="BE93" s="110"/>
      <c r="BF93" s="109">
        <f t="shared" si="272"/>
        <v>0</v>
      </c>
      <c r="BG93" s="110">
        <v>46</v>
      </c>
      <c r="BH93" s="109">
        <f t="shared" si="273"/>
        <v>626161.19999999995</v>
      </c>
      <c r="BI93" s="110"/>
      <c r="BJ93" s="109">
        <f t="shared" si="274"/>
        <v>0</v>
      </c>
      <c r="BK93" s="110">
        <v>0</v>
      </c>
      <c r="BL93" s="109">
        <f t="shared" si="275"/>
        <v>0</v>
      </c>
      <c r="BM93" s="110">
        <v>5</v>
      </c>
      <c r="BN93" s="109">
        <f t="shared" si="276"/>
        <v>68061</v>
      </c>
      <c r="BO93" s="110">
        <v>25</v>
      </c>
      <c r="BP93" s="109">
        <f t="shared" si="277"/>
        <v>306274.5</v>
      </c>
      <c r="BQ93" s="110">
        <v>35</v>
      </c>
      <c r="BR93" s="109">
        <f t="shared" si="278"/>
        <v>609826.56000000006</v>
      </c>
      <c r="BS93" s="110">
        <v>20</v>
      </c>
      <c r="BT93" s="116">
        <f t="shared" si="279"/>
        <v>299468.40000000002</v>
      </c>
      <c r="BU93" s="133"/>
      <c r="BV93" s="109">
        <f t="shared" si="280"/>
        <v>0</v>
      </c>
      <c r="BW93" s="110"/>
      <c r="BX93" s="109">
        <f t="shared" si="281"/>
        <v>0</v>
      </c>
      <c r="BY93" s="110">
        <v>0</v>
      </c>
      <c r="BZ93" s="109">
        <f t="shared" si="282"/>
        <v>0</v>
      </c>
      <c r="CA93" s="110">
        <v>32</v>
      </c>
      <c r="CB93" s="109">
        <f t="shared" si="283"/>
        <v>435590.39999999991</v>
      </c>
      <c r="CC93" s="134"/>
      <c r="CD93" s="110">
        <f t="shared" si="284"/>
        <v>0</v>
      </c>
      <c r="CE93" s="110"/>
      <c r="CF93" s="109">
        <f t="shared" si="285"/>
        <v>0</v>
      </c>
      <c r="CG93" s="110"/>
      <c r="CH93" s="109">
        <f t="shared" si="286"/>
        <v>0</v>
      </c>
      <c r="CI93" s="110"/>
      <c r="CJ93" s="109">
        <f t="shared" si="287"/>
        <v>0</v>
      </c>
      <c r="CK93" s="110">
        <v>30</v>
      </c>
      <c r="CL93" s="109">
        <f t="shared" si="288"/>
        <v>408365.99999999994</v>
      </c>
      <c r="CM93" s="110">
        <v>27</v>
      </c>
      <c r="CN93" s="109">
        <f t="shared" si="289"/>
        <v>306274.5</v>
      </c>
      <c r="CO93" s="110">
        <v>17</v>
      </c>
      <c r="CP93" s="109">
        <f t="shared" si="290"/>
        <v>214051.84500000003</v>
      </c>
      <c r="CQ93" s="110">
        <v>47</v>
      </c>
      <c r="CR93" s="109">
        <f t="shared" si="291"/>
        <v>710148.47400000005</v>
      </c>
      <c r="CS93" s="110">
        <v>85</v>
      </c>
      <c r="CT93" s="109">
        <f t="shared" si="292"/>
        <v>1388444.4</v>
      </c>
      <c r="CU93" s="110">
        <v>0</v>
      </c>
      <c r="CV93" s="109">
        <f t="shared" si="293"/>
        <v>0</v>
      </c>
      <c r="CW93" s="132">
        <v>75</v>
      </c>
      <c r="CX93" s="109">
        <f t="shared" si="294"/>
        <v>918823.5</v>
      </c>
      <c r="CY93" s="110">
        <v>0</v>
      </c>
      <c r="CZ93" s="116">
        <f t="shared" si="295"/>
        <v>0</v>
      </c>
      <c r="DA93" s="110">
        <v>20</v>
      </c>
      <c r="DB93" s="109">
        <f t="shared" si="296"/>
        <v>272244</v>
      </c>
      <c r="DC93" s="134">
        <v>3</v>
      </c>
      <c r="DD93" s="109">
        <f t="shared" si="297"/>
        <v>40836.6</v>
      </c>
      <c r="DE93" s="110">
        <v>30</v>
      </c>
      <c r="DF93" s="109">
        <f t="shared" si="298"/>
        <v>490039.1999999999</v>
      </c>
      <c r="DG93" s="110">
        <v>5</v>
      </c>
      <c r="DH93" s="109">
        <f t="shared" si="299"/>
        <v>108411.45</v>
      </c>
      <c r="DI93" s="110">
        <v>23</v>
      </c>
      <c r="DJ93" s="122">
        <f t="shared" si="300"/>
        <v>531622.04024999996</v>
      </c>
      <c r="DK93" s="123">
        <f t="shared" si="301"/>
        <v>943</v>
      </c>
      <c r="DL93" s="122">
        <f t="shared" si="301"/>
        <v>12975341.069250001</v>
      </c>
      <c r="DM93" s="1"/>
      <c r="DN93" s="1">
        <f t="shared" si="302"/>
        <v>330.04999999999995</v>
      </c>
      <c r="DO93" s="52">
        <f t="shared" si="303"/>
        <v>330.04999999999995</v>
      </c>
      <c r="DQ93" s="52">
        <f t="shared" si="304"/>
        <v>943</v>
      </c>
    </row>
    <row r="94" spans="1:121" ht="30" hidden="1" customHeight="1" x14ac:dyDescent="0.25">
      <c r="A94" s="128"/>
      <c r="B94" s="129">
        <v>70</v>
      </c>
      <c r="C94" s="363" t="s">
        <v>292</v>
      </c>
      <c r="D94" s="102" t="s">
        <v>293</v>
      </c>
      <c r="E94" s="89">
        <v>23150</v>
      </c>
      <c r="F94" s="130">
        <v>0.5</v>
      </c>
      <c r="G94" s="104">
        <v>1</v>
      </c>
      <c r="H94" s="105"/>
      <c r="I94" s="106">
        <v>1.4</v>
      </c>
      <c r="J94" s="106">
        <v>1.68</v>
      </c>
      <c r="K94" s="106">
        <v>2.23</v>
      </c>
      <c r="L94" s="107">
        <v>2.57</v>
      </c>
      <c r="M94" s="110">
        <v>20</v>
      </c>
      <c r="N94" s="109">
        <f t="shared" si="305"/>
        <v>356510</v>
      </c>
      <c r="O94" s="110"/>
      <c r="P94" s="110">
        <f t="shared" si="306"/>
        <v>0</v>
      </c>
      <c r="Q94" s="110">
        <v>1705</v>
      </c>
      <c r="R94" s="109">
        <f t="shared" si="253"/>
        <v>30392477.500000004</v>
      </c>
      <c r="S94" s="110"/>
      <c r="T94" s="109">
        <f t="shared" si="138"/>
        <v>0</v>
      </c>
      <c r="U94" s="110"/>
      <c r="V94" s="109">
        <f t="shared" si="307"/>
        <v>0</v>
      </c>
      <c r="W94" s="110"/>
      <c r="X94" s="109">
        <f t="shared" si="308"/>
        <v>0</v>
      </c>
      <c r="Y94" s="110"/>
      <c r="Z94" s="109">
        <f t="shared" si="309"/>
        <v>0</v>
      </c>
      <c r="AA94" s="110"/>
      <c r="AB94" s="109">
        <f t="shared" si="310"/>
        <v>0</v>
      </c>
      <c r="AC94" s="110"/>
      <c r="AD94" s="109">
        <f t="shared" si="311"/>
        <v>0</v>
      </c>
      <c r="AE94" s="110"/>
      <c r="AF94" s="109">
        <f t="shared" si="312"/>
        <v>0</v>
      </c>
      <c r="AG94" s="110">
        <v>242</v>
      </c>
      <c r="AH94" s="109">
        <f t="shared" si="313"/>
        <v>4313771</v>
      </c>
      <c r="AI94" s="110">
        <v>65</v>
      </c>
      <c r="AJ94" s="109">
        <f t="shared" si="261"/>
        <v>1158657.5</v>
      </c>
      <c r="AK94" s="110"/>
      <c r="AL94" s="110">
        <f t="shared" si="314"/>
        <v>0</v>
      </c>
      <c r="AM94" s="110"/>
      <c r="AN94" s="109">
        <f t="shared" si="315"/>
        <v>0</v>
      </c>
      <c r="AO94" s="132">
        <v>0</v>
      </c>
      <c r="AP94" s="109">
        <f t="shared" si="264"/>
        <v>0</v>
      </c>
      <c r="AQ94" s="110"/>
      <c r="AR94" s="116">
        <f t="shared" si="316"/>
        <v>0</v>
      </c>
      <c r="AS94" s="110"/>
      <c r="AT94" s="109">
        <f t="shared" si="317"/>
        <v>0</v>
      </c>
      <c r="AU94" s="110"/>
      <c r="AV94" s="110">
        <f t="shared" si="318"/>
        <v>0</v>
      </c>
      <c r="AW94" s="110"/>
      <c r="AX94" s="109">
        <f t="shared" si="268"/>
        <v>0</v>
      </c>
      <c r="AY94" s="110"/>
      <c r="AZ94" s="109">
        <f t="shared" si="319"/>
        <v>0</v>
      </c>
      <c r="BA94" s="110"/>
      <c r="BB94" s="109">
        <f t="shared" si="320"/>
        <v>0</v>
      </c>
      <c r="BC94" s="110"/>
      <c r="BD94" s="109">
        <f t="shared" si="321"/>
        <v>0</v>
      </c>
      <c r="BE94" s="110"/>
      <c r="BF94" s="109">
        <f t="shared" si="272"/>
        <v>0</v>
      </c>
      <c r="BG94" s="110">
        <v>798</v>
      </c>
      <c r="BH94" s="109">
        <f t="shared" si="273"/>
        <v>15517908</v>
      </c>
      <c r="BI94" s="110">
        <v>50</v>
      </c>
      <c r="BJ94" s="109">
        <f t="shared" si="274"/>
        <v>1118145</v>
      </c>
      <c r="BK94" s="110"/>
      <c r="BL94" s="109">
        <f t="shared" si="275"/>
        <v>0</v>
      </c>
      <c r="BM94" s="110">
        <v>134</v>
      </c>
      <c r="BN94" s="109">
        <f t="shared" si="276"/>
        <v>2605764</v>
      </c>
      <c r="BO94" s="110">
        <v>67</v>
      </c>
      <c r="BP94" s="109">
        <f t="shared" si="277"/>
        <v>1172593.8</v>
      </c>
      <c r="BQ94" s="110">
        <v>270</v>
      </c>
      <c r="BR94" s="109">
        <f t="shared" si="278"/>
        <v>6720537.6000000006</v>
      </c>
      <c r="BS94" s="110">
        <v>656</v>
      </c>
      <c r="BT94" s="116">
        <f t="shared" si="279"/>
        <v>14032233.600000001</v>
      </c>
      <c r="BU94" s="133">
        <v>10</v>
      </c>
      <c r="BV94" s="109">
        <f t="shared" si="280"/>
        <v>179875.50000000003</v>
      </c>
      <c r="BW94" s="110"/>
      <c r="BX94" s="109">
        <f t="shared" si="281"/>
        <v>0</v>
      </c>
      <c r="BY94" s="110"/>
      <c r="BZ94" s="109">
        <f t="shared" si="282"/>
        <v>0</v>
      </c>
      <c r="CA94" s="119">
        <v>284</v>
      </c>
      <c r="CB94" s="109">
        <f t="shared" si="283"/>
        <v>5522664</v>
      </c>
      <c r="CC94" s="134"/>
      <c r="CD94" s="110">
        <f t="shared" si="284"/>
        <v>0</v>
      </c>
      <c r="CE94" s="110"/>
      <c r="CF94" s="109">
        <f t="shared" si="285"/>
        <v>0</v>
      </c>
      <c r="CG94" s="110"/>
      <c r="CH94" s="109">
        <f t="shared" si="286"/>
        <v>0</v>
      </c>
      <c r="CI94" s="110"/>
      <c r="CJ94" s="109">
        <f t="shared" si="287"/>
        <v>0</v>
      </c>
      <c r="CK94" s="110">
        <v>200</v>
      </c>
      <c r="CL94" s="109">
        <f t="shared" si="288"/>
        <v>3889200</v>
      </c>
      <c r="CM94" s="110">
        <v>270</v>
      </c>
      <c r="CN94" s="109">
        <f t="shared" si="289"/>
        <v>4375350</v>
      </c>
      <c r="CO94" s="110">
        <v>140</v>
      </c>
      <c r="CP94" s="109">
        <f t="shared" si="290"/>
        <v>2518257</v>
      </c>
      <c r="CQ94" s="110">
        <v>355</v>
      </c>
      <c r="CR94" s="109">
        <f t="shared" si="291"/>
        <v>7662696.3000000007</v>
      </c>
      <c r="CS94" s="110">
        <v>170</v>
      </c>
      <c r="CT94" s="109">
        <f t="shared" si="292"/>
        <v>3966984</v>
      </c>
      <c r="CU94" s="110"/>
      <c r="CV94" s="109">
        <f t="shared" si="293"/>
        <v>0</v>
      </c>
      <c r="CW94" s="132">
        <v>220</v>
      </c>
      <c r="CX94" s="109">
        <f t="shared" si="294"/>
        <v>3850308</v>
      </c>
      <c r="CY94" s="110"/>
      <c r="CZ94" s="116">
        <f t="shared" si="295"/>
        <v>0</v>
      </c>
      <c r="DA94" s="110">
        <v>120</v>
      </c>
      <c r="DB94" s="109">
        <f t="shared" si="296"/>
        <v>2333520</v>
      </c>
      <c r="DC94" s="134">
        <v>9</v>
      </c>
      <c r="DD94" s="109">
        <f t="shared" si="297"/>
        <v>175014</v>
      </c>
      <c r="DE94" s="110">
        <v>250</v>
      </c>
      <c r="DF94" s="109">
        <f t="shared" si="298"/>
        <v>5833800</v>
      </c>
      <c r="DG94" s="110">
        <v>92</v>
      </c>
      <c r="DH94" s="109">
        <f t="shared" si="299"/>
        <v>2849672.4</v>
      </c>
      <c r="DI94" s="110">
        <v>230</v>
      </c>
      <c r="DJ94" s="122">
        <f t="shared" si="300"/>
        <v>7594600.5750000011</v>
      </c>
      <c r="DK94" s="123">
        <f t="shared" si="301"/>
        <v>6357</v>
      </c>
      <c r="DL94" s="122">
        <f t="shared" si="301"/>
        <v>128140539.77499999</v>
      </c>
      <c r="DM94" s="1"/>
      <c r="DN94" s="1">
        <f t="shared" si="302"/>
        <v>3178.5</v>
      </c>
      <c r="DO94" s="52">
        <f t="shared" si="303"/>
        <v>3178.5</v>
      </c>
      <c r="DQ94" s="52">
        <f t="shared" si="304"/>
        <v>6357</v>
      </c>
    </row>
    <row r="95" spans="1:121" ht="15.75" hidden="1" customHeight="1" x14ac:dyDescent="0.25">
      <c r="A95" s="128"/>
      <c r="B95" s="129">
        <v>71</v>
      </c>
      <c r="C95" s="363" t="s">
        <v>294</v>
      </c>
      <c r="D95" s="102" t="s">
        <v>295</v>
      </c>
      <c r="E95" s="89">
        <v>23150</v>
      </c>
      <c r="F95" s="130">
        <v>1</v>
      </c>
      <c r="G95" s="104">
        <v>1</v>
      </c>
      <c r="H95" s="105"/>
      <c r="I95" s="106">
        <v>1.4</v>
      </c>
      <c r="J95" s="106">
        <v>1.68</v>
      </c>
      <c r="K95" s="106">
        <v>2.23</v>
      </c>
      <c r="L95" s="107">
        <v>2.57</v>
      </c>
      <c r="M95" s="110">
        <v>0</v>
      </c>
      <c r="N95" s="109">
        <f t="shared" si="305"/>
        <v>0</v>
      </c>
      <c r="O95" s="110"/>
      <c r="P95" s="110">
        <f t="shared" si="306"/>
        <v>0</v>
      </c>
      <c r="Q95" s="110">
        <v>20</v>
      </c>
      <c r="R95" s="109">
        <f t="shared" si="253"/>
        <v>713020</v>
      </c>
      <c r="S95" s="110"/>
      <c r="T95" s="109">
        <f t="shared" si="138"/>
        <v>0</v>
      </c>
      <c r="U95" s="110"/>
      <c r="V95" s="109">
        <f t="shared" si="307"/>
        <v>0</v>
      </c>
      <c r="W95" s="110"/>
      <c r="X95" s="109">
        <f t="shared" si="308"/>
        <v>0</v>
      </c>
      <c r="Y95" s="110"/>
      <c r="Z95" s="109">
        <f t="shared" si="309"/>
        <v>0</v>
      </c>
      <c r="AA95" s="110"/>
      <c r="AB95" s="109">
        <f t="shared" si="310"/>
        <v>0</v>
      </c>
      <c r="AC95" s="110"/>
      <c r="AD95" s="109">
        <f t="shared" si="311"/>
        <v>0</v>
      </c>
      <c r="AE95" s="110"/>
      <c r="AF95" s="109">
        <f t="shared" si="312"/>
        <v>0</v>
      </c>
      <c r="AG95" s="110"/>
      <c r="AH95" s="109">
        <f t="shared" si="313"/>
        <v>0</v>
      </c>
      <c r="AI95" s="110">
        <v>78</v>
      </c>
      <c r="AJ95" s="109">
        <f t="shared" si="261"/>
        <v>2780778</v>
      </c>
      <c r="AK95" s="110"/>
      <c r="AL95" s="110">
        <f t="shared" si="314"/>
        <v>0</v>
      </c>
      <c r="AM95" s="110"/>
      <c r="AN95" s="109">
        <f t="shared" si="315"/>
        <v>0</v>
      </c>
      <c r="AO95" s="132">
        <v>0</v>
      </c>
      <c r="AP95" s="109">
        <f t="shared" si="264"/>
        <v>0</v>
      </c>
      <c r="AQ95" s="110"/>
      <c r="AR95" s="116">
        <f t="shared" si="316"/>
        <v>0</v>
      </c>
      <c r="AS95" s="110"/>
      <c r="AT95" s="109">
        <f t="shared" si="317"/>
        <v>0</v>
      </c>
      <c r="AU95" s="110"/>
      <c r="AV95" s="110">
        <f t="shared" si="318"/>
        <v>0</v>
      </c>
      <c r="AW95" s="110"/>
      <c r="AX95" s="109">
        <f t="shared" si="268"/>
        <v>0</v>
      </c>
      <c r="AY95" s="110"/>
      <c r="AZ95" s="109">
        <f t="shared" si="319"/>
        <v>0</v>
      </c>
      <c r="BA95" s="110"/>
      <c r="BB95" s="109">
        <f t="shared" si="320"/>
        <v>0</v>
      </c>
      <c r="BC95" s="110"/>
      <c r="BD95" s="109">
        <f t="shared" si="321"/>
        <v>0</v>
      </c>
      <c r="BE95" s="110"/>
      <c r="BF95" s="109">
        <f t="shared" si="272"/>
        <v>0</v>
      </c>
      <c r="BG95" s="110"/>
      <c r="BH95" s="109">
        <f t="shared" si="273"/>
        <v>0</v>
      </c>
      <c r="BI95" s="110"/>
      <c r="BJ95" s="109">
        <f t="shared" si="274"/>
        <v>0</v>
      </c>
      <c r="BK95" s="110"/>
      <c r="BL95" s="109">
        <f t="shared" si="275"/>
        <v>0</v>
      </c>
      <c r="BM95" s="110"/>
      <c r="BN95" s="109">
        <f t="shared" si="276"/>
        <v>0</v>
      </c>
      <c r="BO95" s="110"/>
      <c r="BP95" s="109">
        <f t="shared" si="277"/>
        <v>0</v>
      </c>
      <c r="BQ95" s="110"/>
      <c r="BR95" s="109">
        <f t="shared" si="278"/>
        <v>0</v>
      </c>
      <c r="BS95" s="110"/>
      <c r="BT95" s="116">
        <f t="shared" si="279"/>
        <v>0</v>
      </c>
      <c r="BU95" s="133"/>
      <c r="BV95" s="109">
        <f t="shared" si="280"/>
        <v>0</v>
      </c>
      <c r="BW95" s="110"/>
      <c r="BX95" s="109">
        <f t="shared" si="281"/>
        <v>0</v>
      </c>
      <c r="BY95" s="110"/>
      <c r="BZ95" s="109">
        <f t="shared" si="282"/>
        <v>0</v>
      </c>
      <c r="CA95" s="110"/>
      <c r="CB95" s="109">
        <f t="shared" si="283"/>
        <v>0</v>
      </c>
      <c r="CC95" s="134"/>
      <c r="CD95" s="110">
        <f t="shared" si="284"/>
        <v>0</v>
      </c>
      <c r="CE95" s="110"/>
      <c r="CF95" s="109">
        <f t="shared" si="285"/>
        <v>0</v>
      </c>
      <c r="CG95" s="110"/>
      <c r="CH95" s="109">
        <f t="shared" si="286"/>
        <v>0</v>
      </c>
      <c r="CI95" s="110"/>
      <c r="CJ95" s="109">
        <f t="shared" si="287"/>
        <v>0</v>
      </c>
      <c r="CK95" s="110"/>
      <c r="CL95" s="109">
        <f t="shared" si="288"/>
        <v>0</v>
      </c>
      <c r="CM95" s="110">
        <v>36</v>
      </c>
      <c r="CN95" s="109">
        <f t="shared" si="289"/>
        <v>1166760</v>
      </c>
      <c r="CO95" s="110">
        <v>48</v>
      </c>
      <c r="CP95" s="109">
        <f t="shared" si="290"/>
        <v>1726804.8</v>
      </c>
      <c r="CQ95" s="110">
        <v>0</v>
      </c>
      <c r="CR95" s="109">
        <f t="shared" si="291"/>
        <v>0</v>
      </c>
      <c r="CS95" s="110"/>
      <c r="CT95" s="109">
        <f t="shared" si="292"/>
        <v>0</v>
      </c>
      <c r="CU95" s="110"/>
      <c r="CV95" s="109">
        <f t="shared" si="293"/>
        <v>0</v>
      </c>
      <c r="CW95" s="132">
        <v>0</v>
      </c>
      <c r="CX95" s="109">
        <f t="shared" si="294"/>
        <v>0</v>
      </c>
      <c r="CY95" s="110"/>
      <c r="CZ95" s="116">
        <f t="shared" si="295"/>
        <v>0</v>
      </c>
      <c r="DA95" s="110">
        <v>3</v>
      </c>
      <c r="DB95" s="109">
        <f t="shared" si="296"/>
        <v>116676</v>
      </c>
      <c r="DC95" s="134"/>
      <c r="DD95" s="109">
        <f t="shared" si="297"/>
        <v>0</v>
      </c>
      <c r="DE95" s="110"/>
      <c r="DF95" s="109">
        <f t="shared" si="298"/>
        <v>0</v>
      </c>
      <c r="DG95" s="110"/>
      <c r="DH95" s="109">
        <f t="shared" si="299"/>
        <v>0</v>
      </c>
      <c r="DI95" s="110"/>
      <c r="DJ95" s="122">
        <f t="shared" si="300"/>
        <v>0</v>
      </c>
      <c r="DK95" s="123">
        <f t="shared" si="301"/>
        <v>185</v>
      </c>
      <c r="DL95" s="122">
        <f t="shared" si="301"/>
        <v>6504038.7999999998</v>
      </c>
      <c r="DM95" s="1"/>
      <c r="DN95" s="1">
        <f t="shared" si="302"/>
        <v>185</v>
      </c>
      <c r="DO95" s="52">
        <f t="shared" si="303"/>
        <v>185</v>
      </c>
      <c r="DQ95" s="52">
        <f t="shared" si="304"/>
        <v>185</v>
      </c>
    </row>
    <row r="96" spans="1:121" ht="30" hidden="1" x14ac:dyDescent="0.25">
      <c r="A96" s="128"/>
      <c r="B96" s="370">
        <v>72</v>
      </c>
      <c r="C96" s="363" t="s">
        <v>296</v>
      </c>
      <c r="D96" s="371" t="s">
        <v>297</v>
      </c>
      <c r="E96" s="89">
        <v>23150</v>
      </c>
      <c r="F96" s="141">
        <v>4.4000000000000004</v>
      </c>
      <c r="G96" s="104">
        <v>1</v>
      </c>
      <c r="H96" s="105"/>
      <c r="I96" s="106">
        <v>1.4</v>
      </c>
      <c r="J96" s="106">
        <v>1.68</v>
      </c>
      <c r="K96" s="106">
        <v>2.23</v>
      </c>
      <c r="L96" s="107">
        <v>2.57</v>
      </c>
      <c r="M96" s="110"/>
      <c r="N96" s="109">
        <f t="shared" si="305"/>
        <v>0</v>
      </c>
      <c r="O96" s="110"/>
      <c r="P96" s="110">
        <f t="shared" si="306"/>
        <v>0</v>
      </c>
      <c r="Q96" s="110"/>
      <c r="R96" s="109">
        <f>(Q96*$E96*$F96*$G96*$I96*$R$11)</f>
        <v>0</v>
      </c>
      <c r="S96" s="110"/>
      <c r="T96" s="109">
        <f t="shared" si="138"/>
        <v>0</v>
      </c>
      <c r="U96" s="110"/>
      <c r="V96" s="109">
        <f>(U96*$E96*$F96*$G96*$I96*$V$11)</f>
        <v>0</v>
      </c>
      <c r="W96" s="110"/>
      <c r="X96" s="109">
        <f>(W96*$E96*$F96*$G96*$I96*$X$11)</f>
        <v>0</v>
      </c>
      <c r="Y96" s="110"/>
      <c r="Z96" s="109">
        <f t="shared" si="309"/>
        <v>0</v>
      </c>
      <c r="AA96" s="110"/>
      <c r="AB96" s="109">
        <f t="shared" si="310"/>
        <v>0</v>
      </c>
      <c r="AC96" s="110"/>
      <c r="AD96" s="109">
        <f t="shared" si="311"/>
        <v>0</v>
      </c>
      <c r="AE96" s="110"/>
      <c r="AF96" s="109">
        <f t="shared" si="312"/>
        <v>0</v>
      </c>
      <c r="AG96" s="110"/>
      <c r="AH96" s="109">
        <f>(AG96*$E96*$F96*$G96*$I96*$AH$11)</f>
        <v>0</v>
      </c>
      <c r="AI96" s="110"/>
      <c r="AJ96" s="109">
        <f t="shared" si="261"/>
        <v>0</v>
      </c>
      <c r="AK96" s="110"/>
      <c r="AL96" s="110">
        <f>(AK96*$E96*$F96*$G96*$I96*$AL$11)</f>
        <v>0</v>
      </c>
      <c r="AM96" s="110"/>
      <c r="AN96" s="109">
        <f>(AM96*$E96*$F96*$G96*$J96*$AN$11)</f>
        <v>0</v>
      </c>
      <c r="AO96" s="132"/>
      <c r="AP96" s="109">
        <f t="shared" si="264"/>
        <v>0</v>
      </c>
      <c r="AQ96" s="110"/>
      <c r="AR96" s="109">
        <f>(AQ96*$E96*$F96*$G96*$J96*$AR$11)</f>
        <v>0</v>
      </c>
      <c r="AS96" s="110"/>
      <c r="AT96" s="109">
        <f>(AS96*$E96*$F96*$G96*$I96*$AT$11)</f>
        <v>0</v>
      </c>
      <c r="AU96" s="110"/>
      <c r="AV96" s="110">
        <f t="shared" si="318"/>
        <v>0</v>
      </c>
      <c r="AW96" s="110"/>
      <c r="AX96" s="109">
        <f t="shared" si="268"/>
        <v>0</v>
      </c>
      <c r="AY96" s="110"/>
      <c r="AZ96" s="109">
        <f t="shared" si="319"/>
        <v>0</v>
      </c>
      <c r="BA96" s="110"/>
      <c r="BB96" s="109">
        <f t="shared" si="320"/>
        <v>0</v>
      </c>
      <c r="BC96" s="110"/>
      <c r="BD96" s="109">
        <f>(BC96*$E96*$F96*$G96*$I96*$BD$11)</f>
        <v>0</v>
      </c>
      <c r="BE96" s="110"/>
      <c r="BF96" s="109">
        <f t="shared" si="272"/>
        <v>0</v>
      </c>
      <c r="BG96" s="110"/>
      <c r="BH96" s="109">
        <f>(BG96*$E96*$F96*$G96*$J96*$BH$11)</f>
        <v>0</v>
      </c>
      <c r="BI96" s="110"/>
      <c r="BJ96" s="109">
        <f>(BI96*$E96*$F96*$G96*$J96*$BJ$11)</f>
        <v>0</v>
      </c>
      <c r="BK96" s="110"/>
      <c r="BL96" s="109">
        <f t="shared" si="275"/>
        <v>0</v>
      </c>
      <c r="BM96" s="110"/>
      <c r="BN96" s="109">
        <f t="shared" si="276"/>
        <v>0</v>
      </c>
      <c r="BO96" s="110"/>
      <c r="BP96" s="109">
        <f t="shared" si="277"/>
        <v>0</v>
      </c>
      <c r="BQ96" s="110"/>
      <c r="BR96" s="109">
        <f t="shared" si="278"/>
        <v>0</v>
      </c>
      <c r="BS96" s="110"/>
      <c r="BT96" s="116">
        <f t="shared" si="279"/>
        <v>0</v>
      </c>
      <c r="BU96" s="133"/>
      <c r="BV96" s="109">
        <f t="shared" si="280"/>
        <v>0</v>
      </c>
      <c r="BW96" s="110"/>
      <c r="BX96" s="109">
        <f t="shared" si="281"/>
        <v>0</v>
      </c>
      <c r="BY96" s="110"/>
      <c r="BZ96" s="109">
        <f t="shared" si="282"/>
        <v>0</v>
      </c>
      <c r="CA96" s="110"/>
      <c r="CB96" s="109">
        <f t="shared" si="283"/>
        <v>0</v>
      </c>
      <c r="CC96" s="134"/>
      <c r="CD96" s="110">
        <f>(CC96*$E96*$F96*$G96*$I96*$CD$11)</f>
        <v>0</v>
      </c>
      <c r="CE96" s="110"/>
      <c r="CF96" s="109">
        <f>(CE96*$E96*$F96*$G96*$I96*$CF$11)</f>
        <v>0</v>
      </c>
      <c r="CG96" s="110"/>
      <c r="CH96" s="109">
        <f>(CG96*$E96*$F96*$G96*$I96*$CH$11)</f>
        <v>0</v>
      </c>
      <c r="CI96" s="110"/>
      <c r="CJ96" s="109">
        <f>(CI96*$E96*$F96*$G96*$I96*$CJ$11)</f>
        <v>0</v>
      </c>
      <c r="CK96" s="110"/>
      <c r="CL96" s="109">
        <f>(CK96*$E96*$F96*$G96*$I96*$CL$11)</f>
        <v>0</v>
      </c>
      <c r="CM96" s="110"/>
      <c r="CN96" s="109">
        <f>(CM96*$E96*$F96*$G96*$I96*$CN$11)</f>
        <v>0</v>
      </c>
      <c r="CO96" s="110"/>
      <c r="CP96" s="109">
        <f>(CO96*$E96*$F96*$G96*$I96*$CP$11)</f>
        <v>0</v>
      </c>
      <c r="CQ96" s="110"/>
      <c r="CR96" s="109">
        <f>(CQ96*$E96*$F96*$G96*$J96*$CR$11)</f>
        <v>0</v>
      </c>
      <c r="CS96" s="110"/>
      <c r="CT96" s="109">
        <f>(CS96*$E96*$F96*$G96*$J96*$CT$11)</f>
        <v>0</v>
      </c>
      <c r="CU96" s="110"/>
      <c r="CV96" s="109">
        <f>(CU96*$E96*$F96*$G96*$J96*$CV$11)</f>
        <v>0</v>
      </c>
      <c r="CW96" s="132"/>
      <c r="CX96" s="109">
        <f>(CW96*$E96*$F96*$G96*$J96*$CX$11)</f>
        <v>0</v>
      </c>
      <c r="CY96" s="110"/>
      <c r="CZ96" s="116">
        <f>(CY96*$E96*$F96*$G96*$J96*$CZ$11)</f>
        <v>0</v>
      </c>
      <c r="DA96" s="110"/>
      <c r="DB96" s="109">
        <f>(DA96*$E96*$F96*$G96*$J96*$DB$11)</f>
        <v>0</v>
      </c>
      <c r="DC96" s="134"/>
      <c r="DD96" s="109">
        <f>(DC96*$E96*$F96*$G96*$J96*$DD$11)</f>
        <v>0</v>
      </c>
      <c r="DE96" s="110"/>
      <c r="DF96" s="109">
        <f>(DE96*$E96*$F96*$G96*$J96*$DF$11)</f>
        <v>0</v>
      </c>
      <c r="DG96" s="110"/>
      <c r="DH96" s="109">
        <f>(DG96*$E96*$F96*$G96*$K96*$DH$11)</f>
        <v>0</v>
      </c>
      <c r="DI96" s="110"/>
      <c r="DJ96" s="109">
        <f t="shared" si="300"/>
        <v>0</v>
      </c>
      <c r="DK96" s="123"/>
      <c r="DL96" s="122"/>
      <c r="DM96" s="1"/>
      <c r="DO96" s="52">
        <f t="shared" si="303"/>
        <v>0</v>
      </c>
      <c r="DQ96" s="52">
        <f t="shared" si="304"/>
        <v>0</v>
      </c>
    </row>
    <row r="97" spans="1:121" ht="33" hidden="1" customHeight="1" x14ac:dyDescent="0.25">
      <c r="A97" s="128"/>
      <c r="B97" s="129">
        <v>73</v>
      </c>
      <c r="C97" s="363" t="s">
        <v>298</v>
      </c>
      <c r="D97" s="102" t="s">
        <v>299</v>
      </c>
      <c r="E97" s="89">
        <v>23150</v>
      </c>
      <c r="F97" s="141">
        <v>2.2999999999999998</v>
      </c>
      <c r="G97" s="104">
        <v>1</v>
      </c>
      <c r="H97" s="105"/>
      <c r="I97" s="106">
        <v>1.4</v>
      </c>
      <c r="J97" s="106">
        <v>1.68</v>
      </c>
      <c r="K97" s="106">
        <v>2.23</v>
      </c>
      <c r="L97" s="107">
        <v>2.57</v>
      </c>
      <c r="M97" s="110">
        <v>1</v>
      </c>
      <c r="N97" s="109">
        <f t="shared" si="305"/>
        <v>81997.299999999988</v>
      </c>
      <c r="O97" s="110"/>
      <c r="P97" s="110">
        <f t="shared" si="306"/>
        <v>0</v>
      </c>
      <c r="Q97" s="110">
        <v>3</v>
      </c>
      <c r="R97" s="109">
        <f>(Q97*$E97*$F97*$G97*$I97*$R$11)</f>
        <v>245991.90000000002</v>
      </c>
      <c r="S97" s="110"/>
      <c r="T97" s="109">
        <f t="shared" si="138"/>
        <v>0</v>
      </c>
      <c r="U97" s="110"/>
      <c r="V97" s="109">
        <f t="shared" si="307"/>
        <v>0</v>
      </c>
      <c r="W97" s="110"/>
      <c r="X97" s="109">
        <f t="shared" si="308"/>
        <v>0</v>
      </c>
      <c r="Y97" s="110"/>
      <c r="Z97" s="109">
        <f t="shared" si="309"/>
        <v>0</v>
      </c>
      <c r="AA97" s="110"/>
      <c r="AB97" s="109">
        <f t="shared" si="310"/>
        <v>0</v>
      </c>
      <c r="AC97" s="110"/>
      <c r="AD97" s="109">
        <f t="shared" si="311"/>
        <v>0</v>
      </c>
      <c r="AE97" s="110"/>
      <c r="AF97" s="109">
        <f t="shared" si="312"/>
        <v>0</v>
      </c>
      <c r="AG97" s="110"/>
      <c r="AH97" s="109">
        <f t="shared" si="313"/>
        <v>0</v>
      </c>
      <c r="AI97" s="110">
        <v>1</v>
      </c>
      <c r="AJ97" s="109">
        <f t="shared" si="261"/>
        <v>81997.299999999988</v>
      </c>
      <c r="AK97" s="110"/>
      <c r="AL97" s="110">
        <f t="shared" si="314"/>
        <v>0</v>
      </c>
      <c r="AM97" s="110"/>
      <c r="AN97" s="109">
        <f t="shared" si="315"/>
        <v>0</v>
      </c>
      <c r="AO97" s="132">
        <v>0</v>
      </c>
      <c r="AP97" s="109">
        <f t="shared" si="264"/>
        <v>0</v>
      </c>
      <c r="AQ97" s="110"/>
      <c r="AR97" s="109">
        <f t="shared" si="316"/>
        <v>0</v>
      </c>
      <c r="AS97" s="110"/>
      <c r="AT97" s="109">
        <f t="shared" si="317"/>
        <v>0</v>
      </c>
      <c r="AU97" s="110"/>
      <c r="AV97" s="110">
        <f t="shared" si="318"/>
        <v>0</v>
      </c>
      <c r="AW97" s="110"/>
      <c r="AX97" s="109">
        <f t="shared" si="268"/>
        <v>0</v>
      </c>
      <c r="AY97" s="110"/>
      <c r="AZ97" s="109">
        <f t="shared" si="319"/>
        <v>0</v>
      </c>
      <c r="BA97" s="110"/>
      <c r="BB97" s="109">
        <f t="shared" si="320"/>
        <v>0</v>
      </c>
      <c r="BC97" s="110"/>
      <c r="BD97" s="109">
        <f t="shared" si="321"/>
        <v>0</v>
      </c>
      <c r="BE97" s="110"/>
      <c r="BF97" s="109">
        <f t="shared" si="272"/>
        <v>0</v>
      </c>
      <c r="BG97" s="110"/>
      <c r="BH97" s="109">
        <f t="shared" si="273"/>
        <v>0</v>
      </c>
      <c r="BI97" s="110"/>
      <c r="BJ97" s="109">
        <f t="shared" si="274"/>
        <v>0</v>
      </c>
      <c r="BK97" s="110"/>
      <c r="BL97" s="109">
        <f t="shared" si="275"/>
        <v>0</v>
      </c>
      <c r="BM97" s="110"/>
      <c r="BN97" s="109">
        <f t="shared" si="276"/>
        <v>0</v>
      </c>
      <c r="BO97" s="110"/>
      <c r="BP97" s="109">
        <f t="shared" si="277"/>
        <v>0</v>
      </c>
      <c r="BQ97" s="110">
        <v>3</v>
      </c>
      <c r="BR97" s="109">
        <f t="shared" si="278"/>
        <v>343494.14399999997</v>
      </c>
      <c r="BS97" s="110"/>
      <c r="BT97" s="116">
        <f t="shared" si="279"/>
        <v>0</v>
      </c>
      <c r="BU97" s="133"/>
      <c r="BV97" s="109">
        <f t="shared" si="280"/>
        <v>0</v>
      </c>
      <c r="BW97" s="110"/>
      <c r="BX97" s="109">
        <f t="shared" si="281"/>
        <v>0</v>
      </c>
      <c r="BY97" s="110"/>
      <c r="BZ97" s="109">
        <f t="shared" si="282"/>
        <v>0</v>
      </c>
      <c r="CA97" s="110"/>
      <c r="CB97" s="109">
        <f t="shared" si="283"/>
        <v>0</v>
      </c>
      <c r="CC97" s="134"/>
      <c r="CD97" s="110">
        <f t="shared" si="284"/>
        <v>0</v>
      </c>
      <c r="CE97" s="110"/>
      <c r="CF97" s="109">
        <f t="shared" si="285"/>
        <v>0</v>
      </c>
      <c r="CG97" s="110"/>
      <c r="CH97" s="109">
        <f t="shared" si="286"/>
        <v>0</v>
      </c>
      <c r="CI97" s="110"/>
      <c r="CJ97" s="109">
        <f t="shared" si="287"/>
        <v>0</v>
      </c>
      <c r="CK97" s="110"/>
      <c r="CL97" s="109">
        <f t="shared" si="288"/>
        <v>0</v>
      </c>
      <c r="CM97" s="110"/>
      <c r="CN97" s="109">
        <f>(CM97*$E97*$F97*$G97*$I97*$CN$11)</f>
        <v>0</v>
      </c>
      <c r="CO97" s="110"/>
      <c r="CP97" s="109">
        <f>(CO97*$E97*$F97*$G97*$I97*$CP$11)</f>
        <v>0</v>
      </c>
      <c r="CQ97" s="110">
        <v>2</v>
      </c>
      <c r="CR97" s="109">
        <f>(CQ97*$E97*$F97*$G97*$J97*$CR$11)</f>
        <v>198582.552</v>
      </c>
      <c r="CS97" s="110"/>
      <c r="CT97" s="109">
        <f t="shared" si="292"/>
        <v>0</v>
      </c>
      <c r="CU97" s="110"/>
      <c r="CV97" s="109">
        <f t="shared" si="293"/>
        <v>0</v>
      </c>
      <c r="CW97" s="132">
        <v>0</v>
      </c>
      <c r="CX97" s="109">
        <f>(CW97*$E97*$F97*$G97*$J97*$CX$11)</f>
        <v>0</v>
      </c>
      <c r="CY97" s="110"/>
      <c r="CZ97" s="116">
        <f t="shared" si="295"/>
        <v>0</v>
      </c>
      <c r="DA97" s="110">
        <v>1</v>
      </c>
      <c r="DB97" s="109">
        <f>(DA97*$E97*$F97*$G97*$J97*$DB$11)</f>
        <v>89451.599999999991</v>
      </c>
      <c r="DC97" s="134"/>
      <c r="DD97" s="109">
        <f t="shared" si="297"/>
        <v>0</v>
      </c>
      <c r="DE97" s="110"/>
      <c r="DF97" s="109">
        <f t="shared" si="298"/>
        <v>0</v>
      </c>
      <c r="DG97" s="110"/>
      <c r="DH97" s="109">
        <f t="shared" si="299"/>
        <v>0</v>
      </c>
      <c r="DI97" s="110"/>
      <c r="DJ97" s="122">
        <f t="shared" si="300"/>
        <v>0</v>
      </c>
      <c r="DK97" s="123">
        <f>SUM(M97,O97,Q97,S97,U97,W97,Y97,AA97,AC97,AE97,AG97,AI97,AO97,AS97,AU97,BY97,AK97,AY97,BA97,BC97,CO97,BE97,BG97,AM97,BK97,AQ97,CQ97,BM97,CS97,BO97,BQ97,BS97,CA97,BU97,BW97,CC97,CE97,CG97,CI97,CK97,CM97,CU97,CW97,BI97,AW97,CY97,DA97,DC97,DE97,DG97,DI97)</f>
        <v>11</v>
      </c>
      <c r="DL97" s="122">
        <f>SUM(N97,P97,R97,T97,V97,X97,Z97,AB97,AD97,AF97,AH97,AJ97,AP97,AT97,AV97,BZ97,AL97,AZ97,BB97,BD97,CP97,BF97,BH97,AN97,BL97,AR97,CR97,BN97,CT97,BP97,BR97,BT97,CB97,BV97,BX97,CD97,CF97,CH97,CJ97,CL97,CN97,CV97,CX97,BJ97,AX97,CZ97,DB97,DD97,DF97,DH97,DJ97)</f>
        <v>1041514.796</v>
      </c>
      <c r="DM97" s="1"/>
      <c r="DN97" s="1">
        <f>DK97*F97</f>
        <v>25.299999999999997</v>
      </c>
      <c r="DO97" s="52">
        <f t="shared" si="303"/>
        <v>25.299999999999997</v>
      </c>
      <c r="DQ97" s="52">
        <f t="shared" si="304"/>
        <v>11</v>
      </c>
    </row>
    <row r="98" spans="1:121" s="127" customFormat="1" ht="15.75" hidden="1" customHeight="1" x14ac:dyDescent="0.25">
      <c r="A98" s="85">
        <v>13</v>
      </c>
      <c r="B98" s="138"/>
      <c r="C98" s="139"/>
      <c r="D98" s="88" t="s">
        <v>300</v>
      </c>
      <c r="E98" s="89">
        <v>23150</v>
      </c>
      <c r="F98" s="140">
        <v>1.49</v>
      </c>
      <c r="G98" s="124">
        <v>1</v>
      </c>
      <c r="H98" s="105"/>
      <c r="I98" s="125">
        <v>1.4</v>
      </c>
      <c r="J98" s="125">
        <v>1.68</v>
      </c>
      <c r="K98" s="125">
        <v>2.23</v>
      </c>
      <c r="L98" s="126">
        <v>2.57</v>
      </c>
      <c r="M98" s="95">
        <f>SUM(M99:M105)</f>
        <v>1041</v>
      </c>
      <c r="N98" s="95">
        <f t="shared" ref="N98:BY98" si="322">SUM(N99:N105)</f>
        <v>55656202.140000008</v>
      </c>
      <c r="O98" s="95">
        <f t="shared" si="322"/>
        <v>2304</v>
      </c>
      <c r="P98" s="95">
        <f t="shared" si="322"/>
        <v>161923989.91999999</v>
      </c>
      <c r="Q98" s="95">
        <f t="shared" si="322"/>
        <v>101</v>
      </c>
      <c r="R98" s="95">
        <f t="shared" si="322"/>
        <v>4343004.82</v>
      </c>
      <c r="S98" s="95">
        <f t="shared" si="322"/>
        <v>0</v>
      </c>
      <c r="T98" s="95">
        <f t="shared" si="322"/>
        <v>0</v>
      </c>
      <c r="U98" s="95">
        <f t="shared" si="322"/>
        <v>0</v>
      </c>
      <c r="V98" s="95">
        <f t="shared" si="322"/>
        <v>0</v>
      </c>
      <c r="W98" s="95">
        <f t="shared" si="322"/>
        <v>0</v>
      </c>
      <c r="X98" s="95">
        <f t="shared" si="322"/>
        <v>0</v>
      </c>
      <c r="Y98" s="95">
        <f t="shared" si="322"/>
        <v>0</v>
      </c>
      <c r="Z98" s="95">
        <f t="shared" si="322"/>
        <v>0</v>
      </c>
      <c r="AA98" s="95">
        <f t="shared" si="322"/>
        <v>0</v>
      </c>
      <c r="AB98" s="95">
        <f t="shared" si="322"/>
        <v>0</v>
      </c>
      <c r="AC98" s="95">
        <f t="shared" si="322"/>
        <v>535</v>
      </c>
      <c r="AD98" s="95">
        <f t="shared" si="322"/>
        <v>32681984.72000001</v>
      </c>
      <c r="AE98" s="95">
        <f t="shared" si="322"/>
        <v>42</v>
      </c>
      <c r="AF98" s="95">
        <f t="shared" si="322"/>
        <v>3615400.3199999989</v>
      </c>
      <c r="AG98" s="95">
        <f t="shared" si="322"/>
        <v>0</v>
      </c>
      <c r="AH98" s="95">
        <f t="shared" si="322"/>
        <v>0</v>
      </c>
      <c r="AI98" s="95">
        <f t="shared" si="322"/>
        <v>0</v>
      </c>
      <c r="AJ98" s="95">
        <f t="shared" si="322"/>
        <v>0</v>
      </c>
      <c r="AK98" s="95">
        <f t="shared" si="322"/>
        <v>1081</v>
      </c>
      <c r="AL98" s="95">
        <f t="shared" si="322"/>
        <v>43484237.720000006</v>
      </c>
      <c r="AM98" s="95">
        <f t="shared" si="322"/>
        <v>999</v>
      </c>
      <c r="AN98" s="95">
        <f t="shared" si="322"/>
        <v>63846662.880000003</v>
      </c>
      <c r="AO98" s="95">
        <f t="shared" si="322"/>
        <v>0</v>
      </c>
      <c r="AP98" s="95">
        <f t="shared" si="322"/>
        <v>0</v>
      </c>
      <c r="AQ98" s="95">
        <f t="shared" si="322"/>
        <v>30</v>
      </c>
      <c r="AR98" s="95">
        <f t="shared" si="322"/>
        <v>1437448.3200000003</v>
      </c>
      <c r="AS98" s="95">
        <f t="shared" si="322"/>
        <v>3</v>
      </c>
      <c r="AT98" s="95">
        <f t="shared" si="322"/>
        <v>118620.6</v>
      </c>
      <c r="AU98" s="95">
        <f t="shared" si="322"/>
        <v>7</v>
      </c>
      <c r="AV98" s="95">
        <f t="shared" si="322"/>
        <v>308899.71000000002</v>
      </c>
      <c r="AW98" s="95">
        <f>SUM(AW99:AW105)</f>
        <v>0</v>
      </c>
      <c r="AX98" s="95">
        <f>SUM(AX99:AX105)</f>
        <v>0</v>
      </c>
      <c r="AY98" s="95">
        <f>SUM(AY99:AY105)</f>
        <v>0</v>
      </c>
      <c r="AZ98" s="95">
        <f t="shared" si="322"/>
        <v>0</v>
      </c>
      <c r="BA98" s="95">
        <f t="shared" si="322"/>
        <v>0</v>
      </c>
      <c r="BB98" s="95">
        <f t="shared" si="322"/>
        <v>0</v>
      </c>
      <c r="BC98" s="95">
        <f t="shared" si="322"/>
        <v>0</v>
      </c>
      <c r="BD98" s="95">
        <f t="shared" si="322"/>
        <v>0</v>
      </c>
      <c r="BE98" s="95">
        <f t="shared" si="322"/>
        <v>105</v>
      </c>
      <c r="BF98" s="95">
        <f t="shared" si="322"/>
        <v>4915948.8</v>
      </c>
      <c r="BG98" s="95">
        <f t="shared" si="322"/>
        <v>962</v>
      </c>
      <c r="BH98" s="95">
        <f t="shared" si="322"/>
        <v>55074572.279999994</v>
      </c>
      <c r="BI98" s="95">
        <f t="shared" si="322"/>
        <v>0</v>
      </c>
      <c r="BJ98" s="95">
        <f t="shared" si="322"/>
        <v>0</v>
      </c>
      <c r="BK98" s="95">
        <f t="shared" si="322"/>
        <v>0</v>
      </c>
      <c r="BL98" s="95">
        <f t="shared" si="322"/>
        <v>0</v>
      </c>
      <c r="BM98" s="95">
        <f t="shared" si="322"/>
        <v>162</v>
      </c>
      <c r="BN98" s="95">
        <f t="shared" si="322"/>
        <v>8581130.8800000008</v>
      </c>
      <c r="BO98" s="95">
        <f t="shared" si="322"/>
        <v>0</v>
      </c>
      <c r="BP98" s="95">
        <f t="shared" si="322"/>
        <v>0</v>
      </c>
      <c r="BQ98" s="95">
        <f t="shared" si="322"/>
        <v>276</v>
      </c>
      <c r="BR98" s="95">
        <f t="shared" si="322"/>
        <v>18121556.275200002</v>
      </c>
      <c r="BS98" s="95">
        <f t="shared" si="322"/>
        <v>0</v>
      </c>
      <c r="BT98" s="97">
        <f t="shared" si="322"/>
        <v>0</v>
      </c>
      <c r="BU98" s="98">
        <f t="shared" si="322"/>
        <v>0</v>
      </c>
      <c r="BV98" s="95">
        <f t="shared" si="322"/>
        <v>0</v>
      </c>
      <c r="BW98" s="95">
        <f t="shared" si="322"/>
        <v>0</v>
      </c>
      <c r="BX98" s="95">
        <f t="shared" si="322"/>
        <v>0</v>
      </c>
      <c r="BY98" s="95">
        <f t="shared" si="322"/>
        <v>0</v>
      </c>
      <c r="BZ98" s="95">
        <f t="shared" ref="BZ98:DQ98" si="323">SUM(BZ99:BZ105)</f>
        <v>0</v>
      </c>
      <c r="CA98" s="95">
        <f>SUM(CA99:CA105)</f>
        <v>60</v>
      </c>
      <c r="CB98" s="95">
        <f>SUM(CB99:CB105)</f>
        <v>3853419.36</v>
      </c>
      <c r="CC98" s="99">
        <f t="shared" si="323"/>
        <v>0</v>
      </c>
      <c r="CD98" s="95">
        <f t="shared" si="323"/>
        <v>0</v>
      </c>
      <c r="CE98" s="95">
        <f t="shared" si="323"/>
        <v>0</v>
      </c>
      <c r="CF98" s="95">
        <f t="shared" si="323"/>
        <v>0</v>
      </c>
      <c r="CG98" s="95">
        <f t="shared" si="323"/>
        <v>0</v>
      </c>
      <c r="CH98" s="95">
        <f t="shared" si="323"/>
        <v>0</v>
      </c>
      <c r="CI98" s="95">
        <f t="shared" si="323"/>
        <v>0</v>
      </c>
      <c r="CJ98" s="95">
        <f t="shared" si="323"/>
        <v>0</v>
      </c>
      <c r="CK98" s="95">
        <f t="shared" si="323"/>
        <v>0</v>
      </c>
      <c r="CL98" s="95">
        <f t="shared" si="323"/>
        <v>0</v>
      </c>
      <c r="CM98" s="95">
        <f t="shared" si="323"/>
        <v>180</v>
      </c>
      <c r="CN98" s="95">
        <f t="shared" si="323"/>
        <v>7213169.5999999996</v>
      </c>
      <c r="CO98" s="95">
        <f t="shared" si="323"/>
        <v>0</v>
      </c>
      <c r="CP98" s="95">
        <f t="shared" si="323"/>
        <v>0</v>
      </c>
      <c r="CQ98" s="95">
        <f t="shared" si="323"/>
        <v>170</v>
      </c>
      <c r="CR98" s="95">
        <f t="shared" si="323"/>
        <v>8488108.9944000002</v>
      </c>
      <c r="CS98" s="95">
        <f t="shared" si="323"/>
        <v>0</v>
      </c>
      <c r="CT98" s="95">
        <f t="shared" si="323"/>
        <v>0</v>
      </c>
      <c r="CU98" s="95">
        <f t="shared" si="323"/>
        <v>0</v>
      </c>
      <c r="CV98" s="95">
        <f t="shared" si="323"/>
        <v>0</v>
      </c>
      <c r="CW98" s="95">
        <f t="shared" si="323"/>
        <v>0</v>
      </c>
      <c r="CX98" s="95">
        <f t="shared" si="323"/>
        <v>0</v>
      </c>
      <c r="CY98" s="95">
        <f t="shared" si="323"/>
        <v>0</v>
      </c>
      <c r="CZ98" s="95">
        <f t="shared" si="323"/>
        <v>0</v>
      </c>
      <c r="DA98" s="95">
        <f t="shared" si="323"/>
        <v>67</v>
      </c>
      <c r="DB98" s="95">
        <f t="shared" si="323"/>
        <v>3350156.8800000004</v>
      </c>
      <c r="DC98" s="95">
        <f t="shared" si="323"/>
        <v>0</v>
      </c>
      <c r="DD98" s="95">
        <f t="shared" si="323"/>
        <v>0</v>
      </c>
      <c r="DE98" s="95">
        <f t="shared" si="323"/>
        <v>0</v>
      </c>
      <c r="DF98" s="95">
        <f t="shared" si="323"/>
        <v>0</v>
      </c>
      <c r="DG98" s="95">
        <f t="shared" si="323"/>
        <v>0</v>
      </c>
      <c r="DH98" s="95">
        <f t="shared" si="323"/>
        <v>0</v>
      </c>
      <c r="DI98" s="95">
        <f t="shared" si="323"/>
        <v>0</v>
      </c>
      <c r="DJ98" s="95">
        <f t="shared" si="323"/>
        <v>0</v>
      </c>
      <c r="DK98" s="95">
        <f t="shared" si="323"/>
        <v>8125</v>
      </c>
      <c r="DL98" s="95">
        <f t="shared" si="323"/>
        <v>477014514.21960002</v>
      </c>
      <c r="DM98" s="95">
        <f t="shared" si="323"/>
        <v>0</v>
      </c>
      <c r="DN98" s="95">
        <f t="shared" si="323"/>
        <v>12704.9</v>
      </c>
      <c r="DO98" s="95">
        <f t="shared" si="323"/>
        <v>12704.9</v>
      </c>
      <c r="DQ98" s="95">
        <f t="shared" si="323"/>
        <v>8125</v>
      </c>
    </row>
    <row r="99" spans="1:121" ht="41.25" hidden="1" customHeight="1" x14ac:dyDescent="0.25">
      <c r="A99" s="128"/>
      <c r="B99" s="129">
        <v>74</v>
      </c>
      <c r="C99" s="363" t="s">
        <v>301</v>
      </c>
      <c r="D99" s="102" t="s">
        <v>302</v>
      </c>
      <c r="E99" s="89">
        <v>23150</v>
      </c>
      <c r="F99" s="130">
        <v>1.42</v>
      </c>
      <c r="G99" s="104">
        <v>1</v>
      </c>
      <c r="H99" s="105"/>
      <c r="I99" s="106">
        <v>1.4</v>
      </c>
      <c r="J99" s="106">
        <v>1.68</v>
      </c>
      <c r="K99" s="106">
        <v>2.23</v>
      </c>
      <c r="L99" s="107">
        <v>2.57</v>
      </c>
      <c r="M99" s="110">
        <v>404</v>
      </c>
      <c r="N99" s="109">
        <f>(M99*$E99*$F99*$G99*$I99*$N$11)</f>
        <v>20452265.68</v>
      </c>
      <c r="O99" s="110">
        <f>1180+6</f>
        <v>1186</v>
      </c>
      <c r="P99" s="110">
        <f>(O99*$E99*$F99*$G99*$I99*$P$11)</f>
        <v>60040562.119999997</v>
      </c>
      <c r="Q99" s="110"/>
      <c r="R99" s="109">
        <f>(Q99*$E99*$F99*$G99*$I99*$R$11)</f>
        <v>0</v>
      </c>
      <c r="S99" s="110"/>
      <c r="T99" s="109">
        <f t="shared" si="138"/>
        <v>0</v>
      </c>
      <c r="U99" s="110">
        <v>0</v>
      </c>
      <c r="V99" s="109">
        <f t="shared" ref="V99:V105" si="324">(U99*$E99*$F99*$G99*$I99*$V$11)</f>
        <v>0</v>
      </c>
      <c r="W99" s="110">
        <v>0</v>
      </c>
      <c r="X99" s="109">
        <f t="shared" ref="X99:X105" si="325">(W99*$E99*$F99*$G99*$I99*$X$11)</f>
        <v>0</v>
      </c>
      <c r="Y99" s="110"/>
      <c r="Z99" s="109">
        <f t="shared" ref="Z99:Z105" si="326">(Y99*$E99*$F99*$G99*$I99*$Z$11)</f>
        <v>0</v>
      </c>
      <c r="AA99" s="110">
        <v>0</v>
      </c>
      <c r="AB99" s="109">
        <f t="shared" ref="AB99:AB105" si="327">(AA99*$E99*$F99*$G99*$I99*$AB$11)</f>
        <v>0</v>
      </c>
      <c r="AC99" s="110">
        <v>30</v>
      </c>
      <c r="AD99" s="109">
        <f t="shared" ref="AD99:AD105" si="328">(AC99*$E99*$F99*$G99*$I99*$AD$11)</f>
        <v>1518732.6</v>
      </c>
      <c r="AE99" s="110"/>
      <c r="AF99" s="109">
        <f t="shared" ref="AF99:AF105" si="329">(AE99*$E99*$F99*$G99*$I99*$AF$11)</f>
        <v>0</v>
      </c>
      <c r="AG99" s="112"/>
      <c r="AH99" s="109">
        <f t="shared" ref="AH99:AH105" si="330">(AG99*$E99*$F99*$G99*$I99*$AH$11)</f>
        <v>0</v>
      </c>
      <c r="AI99" s="110"/>
      <c r="AJ99" s="109">
        <f t="shared" ref="AJ99:AJ105" si="331">(AI99*$E99*$F99*$G99*$I99*$AJ$11)</f>
        <v>0</v>
      </c>
      <c r="AK99" s="110"/>
      <c r="AL99" s="110">
        <f t="shared" ref="AL99:AL105" si="332">(AK99*$E99*$F99*$G99*$I99*$AL$11)</f>
        <v>0</v>
      </c>
      <c r="AM99" s="110">
        <v>407</v>
      </c>
      <c r="AN99" s="109">
        <f t="shared" ref="AN99:AN105" si="333">(AM99*$E99*$F99*$G99*$J99*$AN$11)</f>
        <v>24724966.728000004</v>
      </c>
      <c r="AO99" s="132"/>
      <c r="AP99" s="109">
        <f t="shared" ref="AP99:AP105" si="334">(AO99*$E99*$F99*$G99*$J99*$AP$11)</f>
        <v>0</v>
      </c>
      <c r="AQ99" s="110"/>
      <c r="AR99" s="116">
        <f t="shared" ref="AR99:AR105" si="335">(AQ99*$E99*$F99*$G99*$J99*$AR$11)</f>
        <v>0</v>
      </c>
      <c r="AS99" s="110"/>
      <c r="AT99" s="109">
        <f t="shared" ref="AT99:AT105" si="336">(AS99*$E99*$F99*$G99*$I99*$AT$11)</f>
        <v>0</v>
      </c>
      <c r="AU99" s="110"/>
      <c r="AV99" s="110">
        <f t="shared" ref="AV99:AV105" si="337">(AU99*$E99*$F99*$G99*$I99*$AV$11)</f>
        <v>0</v>
      </c>
      <c r="AW99" s="110"/>
      <c r="AX99" s="109">
        <f t="shared" ref="AX99:AX105" si="338">(AW99*$E99*$F99*$G99*$I99*$AX$11)</f>
        <v>0</v>
      </c>
      <c r="AY99" s="110">
        <v>0</v>
      </c>
      <c r="AZ99" s="109">
        <f t="shared" ref="AZ99:AZ105" si="339">(AY99*$E99*$F99*$G99*$I99*$AZ$11)</f>
        <v>0</v>
      </c>
      <c r="BA99" s="110">
        <v>0</v>
      </c>
      <c r="BB99" s="109">
        <f t="shared" ref="BB99:BB105" si="340">(BA99*$E99*$F99*$G99*$I99*$BB$11)</f>
        <v>0</v>
      </c>
      <c r="BC99" s="110">
        <v>0</v>
      </c>
      <c r="BD99" s="109">
        <f t="shared" ref="BD99:BD105" si="341">(BC99*$E99*$F99*$G99*$I99*$BD$11)</f>
        <v>0</v>
      </c>
      <c r="BE99" s="110"/>
      <c r="BF99" s="109">
        <f t="shared" ref="BF99:BF105" si="342">(BE99*$E99*$F99*$G99*$I99*$BF$11)</f>
        <v>0</v>
      </c>
      <c r="BG99" s="110">
        <v>523</v>
      </c>
      <c r="BH99" s="109">
        <f t="shared" ref="BH99:BH105" si="343">(BG99*$E99*$F99*$G99*$J99*$BH$11)</f>
        <v>28883532.719999999</v>
      </c>
      <c r="BI99" s="110">
        <v>0</v>
      </c>
      <c r="BJ99" s="109">
        <f t="shared" ref="BJ99:BJ105" si="344">(BI99*$E99*$F99*$G99*$J99*$BJ$11)</f>
        <v>0</v>
      </c>
      <c r="BK99" s="110">
        <v>0</v>
      </c>
      <c r="BL99" s="109">
        <f t="shared" ref="BL99:BL105" si="345">(BK99*$E99*$F99*$G99*$J99*$BL$11)</f>
        <v>0</v>
      </c>
      <c r="BM99" s="110">
        <v>40</v>
      </c>
      <c r="BN99" s="109">
        <f t="shared" ref="BN99:BN105" si="346">(BM99*$E99*$F99*$G99*$J99*$BN$11)</f>
        <v>2209065.6</v>
      </c>
      <c r="BO99" s="110"/>
      <c r="BP99" s="109">
        <f t="shared" ref="BP99:BP105" si="347">(BO99*$E99*$F99*$G99*$J99*$BP$11)</f>
        <v>0</v>
      </c>
      <c r="BQ99" s="110">
        <v>183</v>
      </c>
      <c r="BR99" s="109">
        <f t="shared" ref="BR99:BR105" si="348">(BQ99*$E99*$F99*$G99*$J99*$BR$11)</f>
        <v>12936288.1536</v>
      </c>
      <c r="BS99" s="110"/>
      <c r="BT99" s="116">
        <f t="shared" ref="BT99:BT105" si="349">(BS99*$E99*$F99*$G99*$J99*$BT$11)</f>
        <v>0</v>
      </c>
      <c r="BU99" s="133">
        <v>0</v>
      </c>
      <c r="BV99" s="109">
        <f t="shared" ref="BV99:BV105" si="350">(BU99*$E99*$F99*$G99*$I99*$BV$11)</f>
        <v>0</v>
      </c>
      <c r="BW99" s="110">
        <v>0</v>
      </c>
      <c r="BX99" s="109">
        <f t="shared" ref="BX99:BX105" si="351">(BW99*$E99*$F99*$G99*$I99*$BX$11)</f>
        <v>0</v>
      </c>
      <c r="BY99" s="110">
        <v>0</v>
      </c>
      <c r="BZ99" s="109">
        <f t="shared" ref="BZ99:BZ105" si="352">(BY99*$E99*$F99*$G99*$I99*$BZ$11)</f>
        <v>0</v>
      </c>
      <c r="CA99" s="110"/>
      <c r="CB99" s="109">
        <f t="shared" ref="CB99:CB105" si="353">(CA99*$E99*$F99*$G99*$J99*$CB$11)</f>
        <v>0</v>
      </c>
      <c r="CC99" s="134"/>
      <c r="CD99" s="110">
        <f t="shared" ref="CD99:CD105" si="354">(CC99*$E99*$F99*$G99*$I99*$CD$11)</f>
        <v>0</v>
      </c>
      <c r="CE99" s="110"/>
      <c r="CF99" s="109">
        <f t="shared" ref="CF99:CF105" si="355">(CE99*$E99*$F99*$G99*$I99*$CF$11)</f>
        <v>0</v>
      </c>
      <c r="CG99" s="110"/>
      <c r="CH99" s="109">
        <f t="shared" ref="CH99:CH105" si="356">(CG99*$E99*$F99*$G99*$I99*$CH$11)</f>
        <v>0</v>
      </c>
      <c r="CI99" s="110"/>
      <c r="CJ99" s="109">
        <f t="shared" ref="CJ99:CJ105" si="357">(CI99*$E99*$F99*$G99*$I99*$CJ$11)</f>
        <v>0</v>
      </c>
      <c r="CK99" s="110"/>
      <c r="CL99" s="109">
        <f t="shared" ref="CL99:CL105" si="358">(CK99*$E99*$F99*$G99*$I99*$CL$11)</f>
        <v>0</v>
      </c>
      <c r="CM99" s="110">
        <v>50</v>
      </c>
      <c r="CN99" s="109">
        <f t="shared" ref="CN99:CN105" si="359">(CM99*$E99*$F99*$G99*$I99*$CN$11)</f>
        <v>2301110</v>
      </c>
      <c r="CO99" s="110"/>
      <c r="CP99" s="109">
        <f t="shared" ref="CP99:CP105" si="360">(CO99*$E99*$F99*$G99*$I99*$CP$11)</f>
        <v>0</v>
      </c>
      <c r="CQ99" s="110">
        <v>0</v>
      </c>
      <c r="CR99" s="109">
        <f t="shared" ref="CR99:CR105" si="361">(CQ99*$E99*$F99*$G99*$J99*$CR$11)</f>
        <v>0</v>
      </c>
      <c r="CS99" s="110"/>
      <c r="CT99" s="109">
        <f t="shared" ref="CT99:CT105" si="362">(CS99*$E99*$F99*$G99*$J99*$CT$11)</f>
        <v>0</v>
      </c>
      <c r="CU99" s="110"/>
      <c r="CV99" s="109">
        <f t="shared" ref="CV99:CV105" si="363">(CU99*$E99*$F99*$G99*$J99*$CV$11)</f>
        <v>0</v>
      </c>
      <c r="CW99" s="132"/>
      <c r="CX99" s="109">
        <f t="shared" ref="CX99:CX105" si="364">(CW99*$E99*$F99*$G99*$J99*$CX$11)</f>
        <v>0</v>
      </c>
      <c r="CY99" s="110">
        <v>0</v>
      </c>
      <c r="CZ99" s="116">
        <f t="shared" ref="CZ99:CZ105" si="365">(CY99*$E99*$F99*$G99*$J99*$CZ$11)</f>
        <v>0</v>
      </c>
      <c r="DA99" s="110">
        <v>32</v>
      </c>
      <c r="DB99" s="109">
        <f t="shared" ref="DB99:DB105" si="366">(DA99*$E99*$F99*$G99*$J99*$DB$11)</f>
        <v>1767252.48</v>
      </c>
      <c r="DC99" s="134"/>
      <c r="DD99" s="109">
        <f t="shared" ref="DD99:DD105" si="367">(DC99*$E99*$F99*$G99*$J99*$DD$11)</f>
        <v>0</v>
      </c>
      <c r="DE99" s="110"/>
      <c r="DF99" s="109">
        <f t="shared" ref="DF99:DF105" si="368">(DE99*$E99*$F99*$G99*$J99*$DF$11)</f>
        <v>0</v>
      </c>
      <c r="DG99" s="110"/>
      <c r="DH99" s="109">
        <f t="shared" ref="DH99:DH105" si="369">(DG99*$E99*$F99*$G99*$K99*$DH$11)</f>
        <v>0</v>
      </c>
      <c r="DI99" s="110"/>
      <c r="DJ99" s="122">
        <f t="shared" ref="DJ99:DJ105" si="370">(DI99*$E99*$F99*$G99*$L99*$DJ$11)</f>
        <v>0</v>
      </c>
      <c r="DK99" s="123">
        <f t="shared" ref="DK99:DL105" si="371">SUM(M99,O99,Q99,S99,U99,W99,Y99,AA99,AC99,AE99,AG99,AI99,AO99,AS99,AU99,BY99,AK99,AY99,BA99,BC99,CO99,BE99,BG99,AM99,BK99,AQ99,CQ99,BM99,CS99,BO99,BQ99,BS99,CA99,BU99,BW99,CC99,CE99,CG99,CI99,CK99,CM99,CU99,CW99,BI99,AW99,CY99,DA99,DC99,DE99,DG99,DI99)</f>
        <v>2855</v>
      </c>
      <c r="DL99" s="122">
        <f t="shared" si="371"/>
        <v>154833776.08159998</v>
      </c>
      <c r="DM99" s="1"/>
      <c r="DN99" s="1">
        <f t="shared" ref="DN99:DN105" si="372">DK99*F99</f>
        <v>4054.1</v>
      </c>
      <c r="DO99" s="52">
        <f t="shared" ref="DO99:DO105" si="373">DK99*F99</f>
        <v>4054.1</v>
      </c>
      <c r="DQ99" s="52">
        <f t="shared" ref="DQ99:DQ105" si="374">DK99*G99</f>
        <v>2855</v>
      </c>
    </row>
    <row r="100" spans="1:121" ht="41.25" hidden="1" customHeight="1" x14ac:dyDescent="0.25">
      <c r="A100" s="128"/>
      <c r="B100" s="129">
        <v>75</v>
      </c>
      <c r="C100" s="363" t="s">
        <v>303</v>
      </c>
      <c r="D100" s="102" t="s">
        <v>304</v>
      </c>
      <c r="E100" s="89">
        <v>23150</v>
      </c>
      <c r="F100" s="130">
        <v>2.81</v>
      </c>
      <c r="G100" s="104">
        <v>1</v>
      </c>
      <c r="H100" s="105"/>
      <c r="I100" s="106">
        <v>1.4</v>
      </c>
      <c r="J100" s="106">
        <v>1.68</v>
      </c>
      <c r="K100" s="106">
        <v>2.23</v>
      </c>
      <c r="L100" s="107">
        <v>2.57</v>
      </c>
      <c r="M100" s="110">
        <v>93</v>
      </c>
      <c r="N100" s="109">
        <f>(M100*$E100*$F100*$G100*$I100*N11)</f>
        <v>9316675.8300000001</v>
      </c>
      <c r="O100" s="110">
        <v>810</v>
      </c>
      <c r="P100" s="110">
        <f>(O100*$E100*$F100*$G100*$I100*P11)</f>
        <v>81145241.100000009</v>
      </c>
      <c r="Q100" s="110"/>
      <c r="R100" s="109">
        <f>(Q100*$E100*$F100*$G100*$I100*R11)</f>
        <v>0</v>
      </c>
      <c r="S100" s="110"/>
      <c r="T100" s="109">
        <f t="shared" si="138"/>
        <v>0</v>
      </c>
      <c r="U100" s="110"/>
      <c r="V100" s="109">
        <f t="shared" si="324"/>
        <v>0</v>
      </c>
      <c r="W100" s="110"/>
      <c r="X100" s="109">
        <f t="shared" si="325"/>
        <v>0</v>
      </c>
      <c r="Y100" s="110"/>
      <c r="Z100" s="109">
        <f t="shared" si="326"/>
        <v>0</v>
      </c>
      <c r="AA100" s="110"/>
      <c r="AB100" s="109">
        <f t="shared" si="327"/>
        <v>0</v>
      </c>
      <c r="AC100" s="110">
        <v>160</v>
      </c>
      <c r="AD100" s="109">
        <f t="shared" si="328"/>
        <v>16028689.600000001</v>
      </c>
      <c r="AE100" s="110"/>
      <c r="AF100" s="109">
        <f t="shared" si="329"/>
        <v>0</v>
      </c>
      <c r="AG100" s="112"/>
      <c r="AH100" s="109">
        <f t="shared" si="330"/>
        <v>0</v>
      </c>
      <c r="AI100" s="110"/>
      <c r="AJ100" s="109">
        <f t="shared" si="331"/>
        <v>0</v>
      </c>
      <c r="AK100" s="110"/>
      <c r="AL100" s="110">
        <f t="shared" si="332"/>
        <v>0</v>
      </c>
      <c r="AM100" s="110">
        <v>63</v>
      </c>
      <c r="AN100" s="109">
        <f t="shared" si="333"/>
        <v>7573555.8360000001</v>
      </c>
      <c r="AO100" s="132"/>
      <c r="AP100" s="109">
        <f t="shared" si="334"/>
        <v>0</v>
      </c>
      <c r="AQ100" s="110"/>
      <c r="AR100" s="116">
        <f t="shared" si="335"/>
        <v>0</v>
      </c>
      <c r="AS100" s="110"/>
      <c r="AT100" s="109">
        <f t="shared" si="336"/>
        <v>0</v>
      </c>
      <c r="AU100" s="110"/>
      <c r="AV100" s="110">
        <f t="shared" si="337"/>
        <v>0</v>
      </c>
      <c r="AW100" s="110"/>
      <c r="AX100" s="109">
        <f t="shared" si="338"/>
        <v>0</v>
      </c>
      <c r="AY100" s="110"/>
      <c r="AZ100" s="109">
        <f t="shared" si="339"/>
        <v>0</v>
      </c>
      <c r="BA100" s="110"/>
      <c r="BB100" s="109">
        <f t="shared" si="340"/>
        <v>0</v>
      </c>
      <c r="BC100" s="110"/>
      <c r="BD100" s="109">
        <f t="shared" si="341"/>
        <v>0</v>
      </c>
      <c r="BE100" s="110"/>
      <c r="BF100" s="109">
        <f t="shared" si="342"/>
        <v>0</v>
      </c>
      <c r="BG100" s="110">
        <v>100</v>
      </c>
      <c r="BH100" s="109">
        <f t="shared" si="343"/>
        <v>10928652</v>
      </c>
      <c r="BI100" s="110"/>
      <c r="BJ100" s="109">
        <f t="shared" si="344"/>
        <v>0</v>
      </c>
      <c r="BK100" s="110"/>
      <c r="BL100" s="109">
        <f t="shared" si="345"/>
        <v>0</v>
      </c>
      <c r="BM100" s="110"/>
      <c r="BN100" s="109">
        <f t="shared" si="346"/>
        <v>0</v>
      </c>
      <c r="BO100" s="110"/>
      <c r="BP100" s="109">
        <f t="shared" si="347"/>
        <v>0</v>
      </c>
      <c r="BQ100" s="110"/>
      <c r="BR100" s="109">
        <f t="shared" si="348"/>
        <v>0</v>
      </c>
      <c r="BS100" s="110"/>
      <c r="BT100" s="116">
        <f t="shared" si="349"/>
        <v>0</v>
      </c>
      <c r="BU100" s="133"/>
      <c r="BV100" s="109">
        <f t="shared" si="350"/>
        <v>0</v>
      </c>
      <c r="BW100" s="110"/>
      <c r="BX100" s="109">
        <f t="shared" si="351"/>
        <v>0</v>
      </c>
      <c r="BY100" s="110"/>
      <c r="BZ100" s="109">
        <f t="shared" si="352"/>
        <v>0</v>
      </c>
      <c r="CA100" s="110"/>
      <c r="CB100" s="109">
        <f t="shared" si="353"/>
        <v>0</v>
      </c>
      <c r="CC100" s="134"/>
      <c r="CD100" s="110">
        <f t="shared" si="354"/>
        <v>0</v>
      </c>
      <c r="CE100" s="110"/>
      <c r="CF100" s="109">
        <f t="shared" si="355"/>
        <v>0</v>
      </c>
      <c r="CG100" s="110"/>
      <c r="CH100" s="109">
        <f t="shared" si="356"/>
        <v>0</v>
      </c>
      <c r="CI100" s="110"/>
      <c r="CJ100" s="109">
        <f t="shared" si="357"/>
        <v>0</v>
      </c>
      <c r="CK100" s="110"/>
      <c r="CL100" s="109">
        <f t="shared" si="358"/>
        <v>0</v>
      </c>
      <c r="CM100" s="110"/>
      <c r="CN100" s="109">
        <f t="shared" si="359"/>
        <v>0</v>
      </c>
      <c r="CO100" s="110"/>
      <c r="CP100" s="109">
        <f t="shared" si="360"/>
        <v>0</v>
      </c>
      <c r="CQ100" s="110">
        <v>0</v>
      </c>
      <c r="CR100" s="109">
        <f t="shared" si="361"/>
        <v>0</v>
      </c>
      <c r="CS100" s="110"/>
      <c r="CT100" s="109">
        <f t="shared" si="362"/>
        <v>0</v>
      </c>
      <c r="CU100" s="110"/>
      <c r="CV100" s="109">
        <f t="shared" si="363"/>
        <v>0</v>
      </c>
      <c r="CW100" s="132"/>
      <c r="CX100" s="109">
        <f t="shared" si="364"/>
        <v>0</v>
      </c>
      <c r="CY100" s="110"/>
      <c r="CZ100" s="116">
        <f t="shared" si="365"/>
        <v>0</v>
      </c>
      <c r="DA100" s="110"/>
      <c r="DB100" s="109">
        <f t="shared" si="366"/>
        <v>0</v>
      </c>
      <c r="DC100" s="134"/>
      <c r="DD100" s="109">
        <f t="shared" si="367"/>
        <v>0</v>
      </c>
      <c r="DE100" s="110"/>
      <c r="DF100" s="109">
        <f t="shared" si="368"/>
        <v>0</v>
      </c>
      <c r="DG100" s="110"/>
      <c r="DH100" s="109">
        <f t="shared" si="369"/>
        <v>0</v>
      </c>
      <c r="DI100" s="110"/>
      <c r="DJ100" s="122">
        <f t="shared" si="370"/>
        <v>0</v>
      </c>
      <c r="DK100" s="123">
        <f t="shared" si="371"/>
        <v>1226</v>
      </c>
      <c r="DL100" s="122">
        <f t="shared" si="371"/>
        <v>124992814.366</v>
      </c>
      <c r="DM100" s="1"/>
      <c r="DN100" s="1">
        <f t="shared" si="372"/>
        <v>3445.06</v>
      </c>
      <c r="DO100" s="52">
        <f t="shared" si="373"/>
        <v>3445.06</v>
      </c>
      <c r="DQ100" s="52">
        <f t="shared" si="374"/>
        <v>1226</v>
      </c>
    </row>
    <row r="101" spans="1:121" ht="41.25" hidden="1" customHeight="1" x14ac:dyDescent="0.25">
      <c r="A101" s="128"/>
      <c r="B101" s="129">
        <v>76</v>
      </c>
      <c r="C101" s="363" t="s">
        <v>305</v>
      </c>
      <c r="D101" s="102" t="s">
        <v>306</v>
      </c>
      <c r="E101" s="89">
        <v>23150</v>
      </c>
      <c r="F101" s="130">
        <v>3.48</v>
      </c>
      <c r="G101" s="104">
        <v>1</v>
      </c>
      <c r="H101" s="105"/>
      <c r="I101" s="106">
        <v>1.4</v>
      </c>
      <c r="J101" s="106">
        <v>1.68</v>
      </c>
      <c r="K101" s="106">
        <v>2.23</v>
      </c>
      <c r="L101" s="107">
        <v>2.57</v>
      </c>
      <c r="M101" s="110">
        <v>12</v>
      </c>
      <c r="N101" s="109">
        <f>(M101*$E101*$F101*$G101*$I101*$N$11)</f>
        <v>1488785.76</v>
      </c>
      <c r="O101" s="110">
        <v>90</v>
      </c>
      <c r="P101" s="110">
        <f>(O101*$E101*$F101*$G101*$I101*$P$11)</f>
        <v>11165893.200000001</v>
      </c>
      <c r="Q101" s="110"/>
      <c r="R101" s="109">
        <f>(Q101*$E101*$F101*$G101*$I101*$R$11)</f>
        <v>0</v>
      </c>
      <c r="S101" s="110"/>
      <c r="T101" s="109">
        <f t="shared" si="138"/>
        <v>0</v>
      </c>
      <c r="U101" s="110"/>
      <c r="V101" s="109">
        <f t="shared" si="324"/>
        <v>0</v>
      </c>
      <c r="W101" s="110"/>
      <c r="X101" s="109">
        <f t="shared" si="325"/>
        <v>0</v>
      </c>
      <c r="Y101" s="110"/>
      <c r="Z101" s="109">
        <f t="shared" si="326"/>
        <v>0</v>
      </c>
      <c r="AA101" s="110"/>
      <c r="AB101" s="109">
        <f t="shared" si="327"/>
        <v>0</v>
      </c>
      <c r="AC101" s="110">
        <v>3</v>
      </c>
      <c r="AD101" s="109">
        <f t="shared" si="328"/>
        <v>372196.44</v>
      </c>
      <c r="AE101" s="110"/>
      <c r="AF101" s="109">
        <f t="shared" si="329"/>
        <v>0</v>
      </c>
      <c r="AG101" s="112"/>
      <c r="AH101" s="109">
        <f t="shared" si="330"/>
        <v>0</v>
      </c>
      <c r="AI101" s="110"/>
      <c r="AJ101" s="109">
        <f t="shared" si="331"/>
        <v>0</v>
      </c>
      <c r="AK101" s="110"/>
      <c r="AL101" s="110">
        <f t="shared" si="332"/>
        <v>0</v>
      </c>
      <c r="AM101" s="110">
        <v>34</v>
      </c>
      <c r="AN101" s="109">
        <f t="shared" si="333"/>
        <v>5061871.5839999998</v>
      </c>
      <c r="AO101" s="132"/>
      <c r="AP101" s="109">
        <f t="shared" si="334"/>
        <v>0</v>
      </c>
      <c r="AQ101" s="110"/>
      <c r="AR101" s="116">
        <f t="shared" si="335"/>
        <v>0</v>
      </c>
      <c r="AS101" s="110"/>
      <c r="AT101" s="109">
        <f t="shared" si="336"/>
        <v>0</v>
      </c>
      <c r="AU101" s="110"/>
      <c r="AV101" s="110">
        <f t="shared" si="337"/>
        <v>0</v>
      </c>
      <c r="AW101" s="110"/>
      <c r="AX101" s="109">
        <f t="shared" si="338"/>
        <v>0</v>
      </c>
      <c r="AY101" s="110"/>
      <c r="AZ101" s="109">
        <f t="shared" si="339"/>
        <v>0</v>
      </c>
      <c r="BA101" s="110"/>
      <c r="BB101" s="109">
        <f t="shared" si="340"/>
        <v>0</v>
      </c>
      <c r="BC101" s="110"/>
      <c r="BD101" s="109">
        <f t="shared" si="341"/>
        <v>0</v>
      </c>
      <c r="BE101" s="110"/>
      <c r="BF101" s="109">
        <f t="shared" si="342"/>
        <v>0</v>
      </c>
      <c r="BG101" s="110">
        <v>3</v>
      </c>
      <c r="BH101" s="109">
        <f t="shared" si="343"/>
        <v>406032.48</v>
      </c>
      <c r="BI101" s="110"/>
      <c r="BJ101" s="109">
        <f t="shared" si="344"/>
        <v>0</v>
      </c>
      <c r="BK101" s="110"/>
      <c r="BL101" s="109">
        <f t="shared" si="345"/>
        <v>0</v>
      </c>
      <c r="BM101" s="110">
        <v>10</v>
      </c>
      <c r="BN101" s="109">
        <f t="shared" si="346"/>
        <v>1353441.5999999999</v>
      </c>
      <c r="BO101" s="110"/>
      <c r="BP101" s="109">
        <f t="shared" si="347"/>
        <v>0</v>
      </c>
      <c r="BQ101" s="110"/>
      <c r="BR101" s="109">
        <f t="shared" si="348"/>
        <v>0</v>
      </c>
      <c r="BS101" s="110"/>
      <c r="BT101" s="116">
        <f t="shared" si="349"/>
        <v>0</v>
      </c>
      <c r="BU101" s="133"/>
      <c r="BV101" s="109">
        <f t="shared" si="350"/>
        <v>0</v>
      </c>
      <c r="BW101" s="110"/>
      <c r="BX101" s="109">
        <f t="shared" si="351"/>
        <v>0</v>
      </c>
      <c r="BY101" s="110"/>
      <c r="BZ101" s="109">
        <f t="shared" si="352"/>
        <v>0</v>
      </c>
      <c r="CA101" s="110">
        <v>13</v>
      </c>
      <c r="CB101" s="109">
        <f t="shared" si="353"/>
        <v>1759474.0799999998</v>
      </c>
      <c r="CC101" s="134"/>
      <c r="CD101" s="110">
        <f t="shared" si="354"/>
        <v>0</v>
      </c>
      <c r="CE101" s="110"/>
      <c r="CF101" s="109">
        <f t="shared" si="355"/>
        <v>0</v>
      </c>
      <c r="CG101" s="110"/>
      <c r="CH101" s="109">
        <f t="shared" si="356"/>
        <v>0</v>
      </c>
      <c r="CI101" s="110"/>
      <c r="CJ101" s="109">
        <f t="shared" si="357"/>
        <v>0</v>
      </c>
      <c r="CK101" s="110"/>
      <c r="CL101" s="109">
        <f t="shared" si="358"/>
        <v>0</v>
      </c>
      <c r="CM101" s="110">
        <v>1</v>
      </c>
      <c r="CN101" s="109">
        <f t="shared" si="359"/>
        <v>112786.79999999999</v>
      </c>
      <c r="CO101" s="110"/>
      <c r="CP101" s="109">
        <f t="shared" si="360"/>
        <v>0</v>
      </c>
      <c r="CQ101" s="110">
        <v>2</v>
      </c>
      <c r="CR101" s="109">
        <f t="shared" si="361"/>
        <v>300464.03520000004</v>
      </c>
      <c r="CS101" s="110"/>
      <c r="CT101" s="109">
        <f t="shared" si="362"/>
        <v>0</v>
      </c>
      <c r="CU101" s="110"/>
      <c r="CV101" s="109">
        <f t="shared" si="363"/>
        <v>0</v>
      </c>
      <c r="CW101" s="132"/>
      <c r="CX101" s="109">
        <f t="shared" si="364"/>
        <v>0</v>
      </c>
      <c r="CY101" s="110"/>
      <c r="CZ101" s="116">
        <f t="shared" si="365"/>
        <v>0</v>
      </c>
      <c r="DA101" s="110"/>
      <c r="DB101" s="109">
        <f t="shared" si="366"/>
        <v>0</v>
      </c>
      <c r="DC101" s="134"/>
      <c r="DD101" s="109">
        <f t="shared" si="367"/>
        <v>0</v>
      </c>
      <c r="DE101" s="110"/>
      <c r="DF101" s="109">
        <f t="shared" si="368"/>
        <v>0</v>
      </c>
      <c r="DG101" s="110"/>
      <c r="DH101" s="109">
        <f t="shared" si="369"/>
        <v>0</v>
      </c>
      <c r="DI101" s="110"/>
      <c r="DJ101" s="122">
        <f t="shared" si="370"/>
        <v>0</v>
      </c>
      <c r="DK101" s="123">
        <f t="shared" si="371"/>
        <v>168</v>
      </c>
      <c r="DL101" s="122">
        <f t="shared" si="371"/>
        <v>22020945.979200002</v>
      </c>
      <c r="DM101" s="1"/>
      <c r="DN101" s="1">
        <f t="shared" si="372"/>
        <v>584.64</v>
      </c>
      <c r="DO101" s="52">
        <f t="shared" si="373"/>
        <v>584.64</v>
      </c>
      <c r="DQ101" s="52">
        <f t="shared" si="374"/>
        <v>168</v>
      </c>
    </row>
    <row r="102" spans="1:121" ht="30" hidden="1" x14ac:dyDescent="0.25">
      <c r="A102" s="128"/>
      <c r="B102" s="129">
        <v>77</v>
      </c>
      <c r="C102" s="363" t="s">
        <v>307</v>
      </c>
      <c r="D102" s="102" t="s">
        <v>308</v>
      </c>
      <c r="E102" s="89">
        <v>23150</v>
      </c>
      <c r="F102" s="130">
        <v>1.1200000000000001</v>
      </c>
      <c r="G102" s="104">
        <v>1</v>
      </c>
      <c r="H102" s="105"/>
      <c r="I102" s="106">
        <v>1.4</v>
      </c>
      <c r="J102" s="106">
        <v>1.68</v>
      </c>
      <c r="K102" s="106">
        <v>2.23</v>
      </c>
      <c r="L102" s="107">
        <v>2.57</v>
      </c>
      <c r="M102" s="110">
        <v>394</v>
      </c>
      <c r="N102" s="109">
        <f>(M102*$E102*$F102*$G102*$I102*$N$11)</f>
        <v>15732073.280000005</v>
      </c>
      <c r="O102" s="110">
        <f>182+7</f>
        <v>189</v>
      </c>
      <c r="P102" s="110">
        <f>(O102*$E102*$F102*$G102*$I102*$P$11)</f>
        <v>7546603.6800000016</v>
      </c>
      <c r="Q102" s="110">
        <v>72</v>
      </c>
      <c r="R102" s="109">
        <f>(Q102*$E102*$F102*$G102*$I102*$R$11)</f>
        <v>2874896.6400000006</v>
      </c>
      <c r="S102" s="110"/>
      <c r="T102" s="109">
        <f t="shared" si="138"/>
        <v>0</v>
      </c>
      <c r="U102" s="110">
        <v>0</v>
      </c>
      <c r="V102" s="109">
        <f t="shared" si="324"/>
        <v>0</v>
      </c>
      <c r="W102" s="110">
        <v>0</v>
      </c>
      <c r="X102" s="109">
        <f t="shared" si="325"/>
        <v>0</v>
      </c>
      <c r="Y102" s="110"/>
      <c r="Z102" s="109">
        <f t="shared" si="326"/>
        <v>0</v>
      </c>
      <c r="AA102" s="110">
        <v>0</v>
      </c>
      <c r="AB102" s="109">
        <f t="shared" si="327"/>
        <v>0</v>
      </c>
      <c r="AC102" s="110">
        <v>300</v>
      </c>
      <c r="AD102" s="109">
        <f t="shared" si="328"/>
        <v>11978736.000000002</v>
      </c>
      <c r="AE102" s="110">
        <v>5</v>
      </c>
      <c r="AF102" s="109">
        <f t="shared" si="329"/>
        <v>254094.4</v>
      </c>
      <c r="AG102" s="112"/>
      <c r="AH102" s="109">
        <f t="shared" si="330"/>
        <v>0</v>
      </c>
      <c r="AI102" s="110"/>
      <c r="AJ102" s="109">
        <f t="shared" si="331"/>
        <v>0</v>
      </c>
      <c r="AK102" s="110">
        <v>1051</v>
      </c>
      <c r="AL102" s="110">
        <f t="shared" si="332"/>
        <v>41965505.120000005</v>
      </c>
      <c r="AM102" s="110">
        <v>356</v>
      </c>
      <c r="AN102" s="109">
        <f t="shared" si="333"/>
        <v>17057720.064000003</v>
      </c>
      <c r="AO102" s="132"/>
      <c r="AP102" s="109">
        <f t="shared" si="334"/>
        <v>0</v>
      </c>
      <c r="AQ102" s="110">
        <v>30</v>
      </c>
      <c r="AR102" s="116">
        <f t="shared" si="335"/>
        <v>1437448.3200000003</v>
      </c>
      <c r="AS102" s="110">
        <v>2</v>
      </c>
      <c r="AT102" s="109">
        <f t="shared" si="336"/>
        <v>72598.400000000009</v>
      </c>
      <c r="AU102" s="110">
        <v>3</v>
      </c>
      <c r="AV102" s="110">
        <f t="shared" si="337"/>
        <v>98007.840000000026</v>
      </c>
      <c r="AW102" s="110"/>
      <c r="AX102" s="109">
        <f t="shared" si="338"/>
        <v>0</v>
      </c>
      <c r="AY102" s="110">
        <v>0</v>
      </c>
      <c r="AZ102" s="109">
        <f t="shared" si="339"/>
        <v>0</v>
      </c>
      <c r="BA102" s="110">
        <v>0</v>
      </c>
      <c r="BB102" s="109">
        <f t="shared" si="340"/>
        <v>0</v>
      </c>
      <c r="BC102" s="110">
        <v>0</v>
      </c>
      <c r="BD102" s="109">
        <f t="shared" si="341"/>
        <v>0</v>
      </c>
      <c r="BE102" s="110">
        <v>102</v>
      </c>
      <c r="BF102" s="109">
        <f t="shared" si="342"/>
        <v>4739223.5520000001</v>
      </c>
      <c r="BG102" s="110">
        <v>323</v>
      </c>
      <c r="BH102" s="109">
        <f t="shared" si="343"/>
        <v>14069569.920000002</v>
      </c>
      <c r="BI102" s="110"/>
      <c r="BJ102" s="109">
        <f t="shared" si="344"/>
        <v>0</v>
      </c>
      <c r="BK102" s="110">
        <v>0</v>
      </c>
      <c r="BL102" s="109">
        <f t="shared" si="345"/>
        <v>0</v>
      </c>
      <c r="BM102" s="110">
        <v>100</v>
      </c>
      <c r="BN102" s="109">
        <f t="shared" si="346"/>
        <v>4355904.0000000009</v>
      </c>
      <c r="BO102" s="110"/>
      <c r="BP102" s="109">
        <f t="shared" si="347"/>
        <v>0</v>
      </c>
      <c r="BQ102" s="110">
        <v>93</v>
      </c>
      <c r="BR102" s="109">
        <f t="shared" si="348"/>
        <v>5185268.1216000002</v>
      </c>
      <c r="BS102" s="110"/>
      <c r="BT102" s="116">
        <f t="shared" si="349"/>
        <v>0</v>
      </c>
      <c r="BU102" s="133">
        <v>0</v>
      </c>
      <c r="BV102" s="109">
        <f t="shared" si="350"/>
        <v>0</v>
      </c>
      <c r="BW102" s="110">
        <v>0</v>
      </c>
      <c r="BX102" s="109">
        <f t="shared" si="351"/>
        <v>0</v>
      </c>
      <c r="BY102" s="110">
        <v>0</v>
      </c>
      <c r="BZ102" s="109">
        <f t="shared" si="352"/>
        <v>0</v>
      </c>
      <c r="CA102" s="110">
        <v>43</v>
      </c>
      <c r="CB102" s="109">
        <f t="shared" si="353"/>
        <v>1873038.72</v>
      </c>
      <c r="CC102" s="134"/>
      <c r="CD102" s="110">
        <f t="shared" si="354"/>
        <v>0</v>
      </c>
      <c r="CE102" s="110"/>
      <c r="CF102" s="109">
        <f t="shared" si="355"/>
        <v>0</v>
      </c>
      <c r="CG102" s="110"/>
      <c r="CH102" s="109">
        <f t="shared" si="356"/>
        <v>0</v>
      </c>
      <c r="CI102" s="110"/>
      <c r="CJ102" s="109">
        <f t="shared" si="357"/>
        <v>0</v>
      </c>
      <c r="CK102" s="110"/>
      <c r="CL102" s="109">
        <f t="shared" si="358"/>
        <v>0</v>
      </c>
      <c r="CM102" s="110">
        <v>117</v>
      </c>
      <c r="CN102" s="109">
        <f t="shared" si="359"/>
        <v>4247006.4000000004</v>
      </c>
      <c r="CO102" s="110"/>
      <c r="CP102" s="109">
        <f t="shared" si="360"/>
        <v>0</v>
      </c>
      <c r="CQ102" s="110">
        <v>163</v>
      </c>
      <c r="CR102" s="109">
        <f t="shared" si="361"/>
        <v>7881137.1072000004</v>
      </c>
      <c r="CS102" s="110"/>
      <c r="CT102" s="109">
        <f t="shared" si="362"/>
        <v>0</v>
      </c>
      <c r="CU102" s="110"/>
      <c r="CV102" s="109">
        <f t="shared" si="363"/>
        <v>0</v>
      </c>
      <c r="CW102" s="132"/>
      <c r="CX102" s="109">
        <f t="shared" si="364"/>
        <v>0</v>
      </c>
      <c r="CY102" s="110"/>
      <c r="CZ102" s="116">
        <f t="shared" si="365"/>
        <v>0</v>
      </c>
      <c r="DA102" s="110">
        <v>30</v>
      </c>
      <c r="DB102" s="109">
        <f t="shared" si="366"/>
        <v>1306771.2000000002</v>
      </c>
      <c r="DC102" s="134"/>
      <c r="DD102" s="109">
        <f t="shared" si="367"/>
        <v>0</v>
      </c>
      <c r="DE102" s="110"/>
      <c r="DF102" s="109">
        <f t="shared" si="368"/>
        <v>0</v>
      </c>
      <c r="DG102" s="110"/>
      <c r="DH102" s="109">
        <f t="shared" si="369"/>
        <v>0</v>
      </c>
      <c r="DI102" s="110"/>
      <c r="DJ102" s="122">
        <f t="shared" si="370"/>
        <v>0</v>
      </c>
      <c r="DK102" s="123">
        <f t="shared" si="371"/>
        <v>3373</v>
      </c>
      <c r="DL102" s="122">
        <f t="shared" si="371"/>
        <v>142675602.76480001</v>
      </c>
      <c r="DM102" s="1"/>
      <c r="DN102" s="1">
        <f t="shared" si="372"/>
        <v>3777.76</v>
      </c>
      <c r="DO102" s="52">
        <f t="shared" si="373"/>
        <v>3777.76</v>
      </c>
      <c r="DQ102" s="52">
        <f t="shared" si="374"/>
        <v>3373</v>
      </c>
    </row>
    <row r="103" spans="1:121" ht="30" hidden="1" x14ac:dyDescent="0.25">
      <c r="A103" s="128"/>
      <c r="B103" s="129">
        <v>78</v>
      </c>
      <c r="C103" s="363" t="s">
        <v>309</v>
      </c>
      <c r="D103" s="102" t="s">
        <v>310</v>
      </c>
      <c r="E103" s="89">
        <v>23150</v>
      </c>
      <c r="F103" s="130">
        <v>2.0099999999999998</v>
      </c>
      <c r="G103" s="104">
        <v>1</v>
      </c>
      <c r="H103" s="105"/>
      <c r="I103" s="106">
        <v>1.4</v>
      </c>
      <c r="J103" s="106">
        <v>1.68</v>
      </c>
      <c r="K103" s="106">
        <v>2.23</v>
      </c>
      <c r="L103" s="107">
        <v>2.57</v>
      </c>
      <c r="M103" s="110">
        <v>75</v>
      </c>
      <c r="N103" s="109">
        <f>(M103*$E103*$F103*$G103*$I103*$N$11)</f>
        <v>5374388.2499999991</v>
      </c>
      <c r="O103" s="110">
        <v>20</v>
      </c>
      <c r="P103" s="110">
        <f>(O103*$E103*$F103*$G103*$I103*$P$11)</f>
        <v>1433170.2</v>
      </c>
      <c r="Q103" s="110"/>
      <c r="R103" s="109">
        <f>(Q103*$E103*$F103*$G103*$I103*$R$11)</f>
        <v>0</v>
      </c>
      <c r="S103" s="110"/>
      <c r="T103" s="109">
        <f t="shared" si="138"/>
        <v>0</v>
      </c>
      <c r="U103" s="110"/>
      <c r="V103" s="109">
        <f t="shared" si="324"/>
        <v>0</v>
      </c>
      <c r="W103" s="110"/>
      <c r="X103" s="109">
        <f t="shared" si="325"/>
        <v>0</v>
      </c>
      <c r="Y103" s="110"/>
      <c r="Z103" s="109">
        <f t="shared" si="326"/>
        <v>0</v>
      </c>
      <c r="AA103" s="110"/>
      <c r="AB103" s="109">
        <f t="shared" si="327"/>
        <v>0</v>
      </c>
      <c r="AC103" s="110">
        <v>28</v>
      </c>
      <c r="AD103" s="109">
        <f t="shared" si="328"/>
        <v>2006438.2799999998</v>
      </c>
      <c r="AE103" s="110">
        <v>30</v>
      </c>
      <c r="AF103" s="109">
        <f t="shared" si="329"/>
        <v>2736052.1999999993</v>
      </c>
      <c r="AG103" s="112"/>
      <c r="AH103" s="109">
        <f t="shared" si="330"/>
        <v>0</v>
      </c>
      <c r="AI103" s="110"/>
      <c r="AJ103" s="109">
        <f t="shared" si="331"/>
        <v>0</v>
      </c>
      <c r="AK103" s="110"/>
      <c r="AL103" s="110">
        <f t="shared" si="332"/>
        <v>0</v>
      </c>
      <c r="AM103" s="110">
        <v>39</v>
      </c>
      <c r="AN103" s="109">
        <f t="shared" si="333"/>
        <v>3353618.2679999997</v>
      </c>
      <c r="AO103" s="132"/>
      <c r="AP103" s="109">
        <f t="shared" si="334"/>
        <v>0</v>
      </c>
      <c r="AQ103" s="110"/>
      <c r="AR103" s="116">
        <f t="shared" si="335"/>
        <v>0</v>
      </c>
      <c r="AS103" s="110"/>
      <c r="AT103" s="109">
        <f t="shared" si="336"/>
        <v>0</v>
      </c>
      <c r="AU103" s="110">
        <v>1</v>
      </c>
      <c r="AV103" s="110">
        <f t="shared" si="337"/>
        <v>58629.689999999988</v>
      </c>
      <c r="AW103" s="110"/>
      <c r="AX103" s="109">
        <f t="shared" si="338"/>
        <v>0</v>
      </c>
      <c r="AY103" s="110"/>
      <c r="AZ103" s="109">
        <f t="shared" si="339"/>
        <v>0</v>
      </c>
      <c r="BA103" s="110"/>
      <c r="BB103" s="109">
        <f t="shared" si="340"/>
        <v>0</v>
      </c>
      <c r="BC103" s="110"/>
      <c r="BD103" s="109">
        <f t="shared" si="341"/>
        <v>0</v>
      </c>
      <c r="BE103" s="110"/>
      <c r="BF103" s="109">
        <f t="shared" si="342"/>
        <v>0</v>
      </c>
      <c r="BG103" s="110">
        <v>3</v>
      </c>
      <c r="BH103" s="109">
        <f t="shared" si="343"/>
        <v>234518.75999999995</v>
      </c>
      <c r="BI103" s="110"/>
      <c r="BJ103" s="109">
        <f t="shared" si="344"/>
        <v>0</v>
      </c>
      <c r="BK103" s="110"/>
      <c r="BL103" s="109">
        <f t="shared" si="345"/>
        <v>0</v>
      </c>
      <c r="BM103" s="110"/>
      <c r="BN103" s="109">
        <f t="shared" si="346"/>
        <v>0</v>
      </c>
      <c r="BO103" s="110"/>
      <c r="BP103" s="109">
        <f t="shared" si="347"/>
        <v>0</v>
      </c>
      <c r="BQ103" s="110"/>
      <c r="BR103" s="109">
        <f t="shared" si="348"/>
        <v>0</v>
      </c>
      <c r="BS103" s="110"/>
      <c r="BT103" s="116">
        <f t="shared" si="349"/>
        <v>0</v>
      </c>
      <c r="BU103" s="133"/>
      <c r="BV103" s="109">
        <f t="shared" si="350"/>
        <v>0</v>
      </c>
      <c r="BW103" s="110"/>
      <c r="BX103" s="109">
        <f t="shared" si="351"/>
        <v>0</v>
      </c>
      <c r="BY103" s="110"/>
      <c r="BZ103" s="109">
        <f t="shared" si="352"/>
        <v>0</v>
      </c>
      <c r="CA103" s="110"/>
      <c r="CB103" s="109">
        <f t="shared" si="353"/>
        <v>0</v>
      </c>
      <c r="CC103" s="134"/>
      <c r="CD103" s="110">
        <f t="shared" si="354"/>
        <v>0</v>
      </c>
      <c r="CE103" s="110"/>
      <c r="CF103" s="109">
        <f t="shared" si="355"/>
        <v>0</v>
      </c>
      <c r="CG103" s="110"/>
      <c r="CH103" s="109">
        <f t="shared" si="356"/>
        <v>0</v>
      </c>
      <c r="CI103" s="110"/>
      <c r="CJ103" s="109">
        <f t="shared" si="357"/>
        <v>0</v>
      </c>
      <c r="CK103" s="110"/>
      <c r="CL103" s="109">
        <f t="shared" si="358"/>
        <v>0</v>
      </c>
      <c r="CM103" s="110"/>
      <c r="CN103" s="109">
        <f t="shared" si="359"/>
        <v>0</v>
      </c>
      <c r="CO103" s="110"/>
      <c r="CP103" s="109">
        <f t="shared" si="360"/>
        <v>0</v>
      </c>
      <c r="CQ103" s="110"/>
      <c r="CR103" s="109">
        <f t="shared" si="361"/>
        <v>0</v>
      </c>
      <c r="CS103" s="110"/>
      <c r="CT103" s="109">
        <f t="shared" si="362"/>
        <v>0</v>
      </c>
      <c r="CU103" s="110"/>
      <c r="CV103" s="109">
        <f t="shared" si="363"/>
        <v>0</v>
      </c>
      <c r="CW103" s="132"/>
      <c r="CX103" s="109">
        <f t="shared" si="364"/>
        <v>0</v>
      </c>
      <c r="CY103" s="110"/>
      <c r="CZ103" s="116">
        <f t="shared" si="365"/>
        <v>0</v>
      </c>
      <c r="DA103" s="110"/>
      <c r="DB103" s="109">
        <f t="shared" si="366"/>
        <v>0</v>
      </c>
      <c r="DC103" s="134"/>
      <c r="DD103" s="109">
        <f t="shared" si="367"/>
        <v>0</v>
      </c>
      <c r="DE103" s="110"/>
      <c r="DF103" s="109">
        <f t="shared" si="368"/>
        <v>0</v>
      </c>
      <c r="DG103" s="110"/>
      <c r="DH103" s="109">
        <f t="shared" si="369"/>
        <v>0</v>
      </c>
      <c r="DI103" s="110"/>
      <c r="DJ103" s="122">
        <f t="shared" si="370"/>
        <v>0</v>
      </c>
      <c r="DK103" s="123">
        <f t="shared" si="371"/>
        <v>196</v>
      </c>
      <c r="DL103" s="122">
        <f t="shared" si="371"/>
        <v>15196815.647999996</v>
      </c>
      <c r="DM103" s="1"/>
      <c r="DN103" s="1">
        <f t="shared" si="372"/>
        <v>393.96</v>
      </c>
      <c r="DO103" s="52">
        <f t="shared" si="373"/>
        <v>393.96</v>
      </c>
      <c r="DQ103" s="52">
        <f t="shared" si="374"/>
        <v>196</v>
      </c>
    </row>
    <row r="104" spans="1:121" ht="30" hidden="1" customHeight="1" x14ac:dyDescent="0.25">
      <c r="A104" s="128"/>
      <c r="B104" s="129">
        <v>79</v>
      </c>
      <c r="C104" s="363" t="s">
        <v>311</v>
      </c>
      <c r="D104" s="102" t="s">
        <v>312</v>
      </c>
      <c r="E104" s="89">
        <v>23150</v>
      </c>
      <c r="F104" s="130">
        <v>1.42</v>
      </c>
      <c r="G104" s="104">
        <v>1</v>
      </c>
      <c r="H104" s="105"/>
      <c r="I104" s="106">
        <v>1.4</v>
      </c>
      <c r="J104" s="106">
        <v>1.68</v>
      </c>
      <c r="K104" s="106">
        <v>2.23</v>
      </c>
      <c r="L104" s="107">
        <v>2.57</v>
      </c>
      <c r="M104" s="110">
        <v>60</v>
      </c>
      <c r="N104" s="109">
        <f>(M104*$E104*$F104*$G104*$I104*$N$11)</f>
        <v>3037465.2</v>
      </c>
      <c r="O104" s="110">
        <v>5</v>
      </c>
      <c r="P104" s="110">
        <f>(O104*$E104*$F104*$G104*$I104*$P$11)</f>
        <v>253122.09999999998</v>
      </c>
      <c r="Q104" s="110">
        <v>29</v>
      </c>
      <c r="R104" s="109">
        <f>(Q104*$E104*$F104*$G104*$I104*$R$11)</f>
        <v>1468108.18</v>
      </c>
      <c r="S104" s="110"/>
      <c r="T104" s="109">
        <f t="shared" si="138"/>
        <v>0</v>
      </c>
      <c r="U104" s="110"/>
      <c r="V104" s="109">
        <f t="shared" si="324"/>
        <v>0</v>
      </c>
      <c r="W104" s="110"/>
      <c r="X104" s="109">
        <f t="shared" si="325"/>
        <v>0</v>
      </c>
      <c r="Y104" s="110"/>
      <c r="Z104" s="109">
        <f t="shared" si="326"/>
        <v>0</v>
      </c>
      <c r="AA104" s="110"/>
      <c r="AB104" s="109">
        <f t="shared" si="327"/>
        <v>0</v>
      </c>
      <c r="AC104" s="110">
        <v>12</v>
      </c>
      <c r="AD104" s="109">
        <f t="shared" si="328"/>
        <v>607493.03999999992</v>
      </c>
      <c r="AE104" s="110">
        <v>3</v>
      </c>
      <c r="AF104" s="109">
        <f t="shared" si="329"/>
        <v>193293.23999999996</v>
      </c>
      <c r="AG104" s="112"/>
      <c r="AH104" s="109">
        <f t="shared" si="330"/>
        <v>0</v>
      </c>
      <c r="AI104" s="110"/>
      <c r="AJ104" s="109">
        <f t="shared" si="331"/>
        <v>0</v>
      </c>
      <c r="AK104" s="110">
        <v>30</v>
      </c>
      <c r="AL104" s="110">
        <f t="shared" si="332"/>
        <v>1518732.6</v>
      </c>
      <c r="AM104" s="110">
        <v>100</v>
      </c>
      <c r="AN104" s="109">
        <f t="shared" si="333"/>
        <v>6074930.4000000004</v>
      </c>
      <c r="AO104" s="132"/>
      <c r="AP104" s="109">
        <f t="shared" si="334"/>
        <v>0</v>
      </c>
      <c r="AQ104" s="110"/>
      <c r="AR104" s="116">
        <f t="shared" si="335"/>
        <v>0</v>
      </c>
      <c r="AS104" s="110">
        <v>1</v>
      </c>
      <c r="AT104" s="109">
        <f t="shared" si="336"/>
        <v>46022.2</v>
      </c>
      <c r="AU104" s="110">
        <v>2</v>
      </c>
      <c r="AV104" s="110">
        <f t="shared" si="337"/>
        <v>82839.959999999992</v>
      </c>
      <c r="AW104" s="110"/>
      <c r="AX104" s="109">
        <f t="shared" si="338"/>
        <v>0</v>
      </c>
      <c r="AY104" s="110"/>
      <c r="AZ104" s="109">
        <f t="shared" si="339"/>
        <v>0</v>
      </c>
      <c r="BA104" s="110"/>
      <c r="BB104" s="109">
        <f t="shared" si="340"/>
        <v>0</v>
      </c>
      <c r="BC104" s="110"/>
      <c r="BD104" s="109">
        <f t="shared" si="341"/>
        <v>0</v>
      </c>
      <c r="BE104" s="110">
        <v>3</v>
      </c>
      <c r="BF104" s="109">
        <f t="shared" si="342"/>
        <v>176725.24799999996</v>
      </c>
      <c r="BG104" s="110">
        <v>10</v>
      </c>
      <c r="BH104" s="109">
        <f t="shared" si="343"/>
        <v>552266.4</v>
      </c>
      <c r="BI104" s="110"/>
      <c r="BJ104" s="109">
        <f t="shared" si="344"/>
        <v>0</v>
      </c>
      <c r="BK104" s="110"/>
      <c r="BL104" s="109">
        <f t="shared" si="345"/>
        <v>0</v>
      </c>
      <c r="BM104" s="110">
        <v>12</v>
      </c>
      <c r="BN104" s="109">
        <f t="shared" si="346"/>
        <v>662719.67999999993</v>
      </c>
      <c r="BO104" s="110"/>
      <c r="BP104" s="109">
        <f t="shared" si="347"/>
        <v>0</v>
      </c>
      <c r="BQ104" s="110"/>
      <c r="BR104" s="109">
        <f t="shared" si="348"/>
        <v>0</v>
      </c>
      <c r="BS104" s="110"/>
      <c r="BT104" s="116">
        <f t="shared" si="349"/>
        <v>0</v>
      </c>
      <c r="BU104" s="133"/>
      <c r="BV104" s="109">
        <f t="shared" si="350"/>
        <v>0</v>
      </c>
      <c r="BW104" s="110"/>
      <c r="BX104" s="109">
        <f t="shared" si="351"/>
        <v>0</v>
      </c>
      <c r="BY104" s="110"/>
      <c r="BZ104" s="109">
        <f t="shared" si="352"/>
        <v>0</v>
      </c>
      <c r="CA104" s="110">
        <v>4</v>
      </c>
      <c r="CB104" s="109">
        <f t="shared" si="353"/>
        <v>220906.56</v>
      </c>
      <c r="CC104" s="134"/>
      <c r="CD104" s="110">
        <f t="shared" si="354"/>
        <v>0</v>
      </c>
      <c r="CE104" s="110"/>
      <c r="CF104" s="109">
        <f t="shared" si="355"/>
        <v>0</v>
      </c>
      <c r="CG104" s="110"/>
      <c r="CH104" s="109">
        <f t="shared" si="356"/>
        <v>0</v>
      </c>
      <c r="CI104" s="110"/>
      <c r="CJ104" s="109">
        <f t="shared" si="357"/>
        <v>0</v>
      </c>
      <c r="CK104" s="110"/>
      <c r="CL104" s="109">
        <f t="shared" si="358"/>
        <v>0</v>
      </c>
      <c r="CM104" s="110">
        <v>12</v>
      </c>
      <c r="CN104" s="109">
        <f t="shared" si="359"/>
        <v>552266.39999999991</v>
      </c>
      <c r="CO104" s="110"/>
      <c r="CP104" s="109">
        <f t="shared" si="360"/>
        <v>0</v>
      </c>
      <c r="CQ104" s="110">
        <v>5</v>
      </c>
      <c r="CR104" s="109">
        <f t="shared" si="361"/>
        <v>306507.85200000001</v>
      </c>
      <c r="CS104" s="110"/>
      <c r="CT104" s="109">
        <f t="shared" si="362"/>
        <v>0</v>
      </c>
      <c r="CU104" s="110"/>
      <c r="CV104" s="109">
        <f t="shared" si="363"/>
        <v>0</v>
      </c>
      <c r="CW104" s="132"/>
      <c r="CX104" s="109">
        <f t="shared" si="364"/>
        <v>0</v>
      </c>
      <c r="CY104" s="110"/>
      <c r="CZ104" s="116">
        <f t="shared" si="365"/>
        <v>0</v>
      </c>
      <c r="DA104" s="110">
        <v>5</v>
      </c>
      <c r="DB104" s="109">
        <f t="shared" si="366"/>
        <v>276133.2</v>
      </c>
      <c r="DC104" s="134"/>
      <c r="DD104" s="109">
        <f t="shared" si="367"/>
        <v>0</v>
      </c>
      <c r="DE104" s="110"/>
      <c r="DF104" s="109">
        <f t="shared" si="368"/>
        <v>0</v>
      </c>
      <c r="DG104" s="110"/>
      <c r="DH104" s="109">
        <f t="shared" si="369"/>
        <v>0</v>
      </c>
      <c r="DI104" s="110"/>
      <c r="DJ104" s="122">
        <f t="shared" si="370"/>
        <v>0</v>
      </c>
      <c r="DK104" s="123">
        <f t="shared" si="371"/>
        <v>293</v>
      </c>
      <c r="DL104" s="122">
        <f t="shared" si="371"/>
        <v>16029532.260000002</v>
      </c>
      <c r="DM104" s="1"/>
      <c r="DN104" s="1">
        <f t="shared" si="372"/>
        <v>416.06</v>
      </c>
      <c r="DO104" s="52">
        <f t="shared" si="373"/>
        <v>416.06</v>
      </c>
      <c r="DQ104" s="52">
        <f t="shared" si="374"/>
        <v>293</v>
      </c>
    </row>
    <row r="105" spans="1:121" ht="30" hidden="1" customHeight="1" x14ac:dyDescent="0.25">
      <c r="A105" s="128"/>
      <c r="B105" s="129">
        <v>80</v>
      </c>
      <c r="C105" s="363" t="s">
        <v>313</v>
      </c>
      <c r="D105" s="102" t="s">
        <v>314</v>
      </c>
      <c r="E105" s="89">
        <v>23150</v>
      </c>
      <c r="F105" s="130">
        <v>2.38</v>
      </c>
      <c r="G105" s="104">
        <v>1</v>
      </c>
      <c r="H105" s="105"/>
      <c r="I105" s="106">
        <v>1.4</v>
      </c>
      <c r="J105" s="106">
        <v>1.68</v>
      </c>
      <c r="K105" s="106">
        <v>2.23</v>
      </c>
      <c r="L105" s="107">
        <v>2.57</v>
      </c>
      <c r="M105" s="110">
        <v>3</v>
      </c>
      <c r="N105" s="109">
        <f>(M105*$E105*$F105*$G105*$I105*$N$11)</f>
        <v>254548.14</v>
      </c>
      <c r="O105" s="110">
        <v>4</v>
      </c>
      <c r="P105" s="110">
        <f>(O105*$E105*$F105*$G105*$I105*$P$11)</f>
        <v>339397.51999999996</v>
      </c>
      <c r="Q105" s="110"/>
      <c r="R105" s="109">
        <f>(Q105*$E105*$F105*$G105*$I105*$R$11)</f>
        <v>0</v>
      </c>
      <c r="S105" s="110"/>
      <c r="T105" s="109">
        <f t="shared" si="138"/>
        <v>0</v>
      </c>
      <c r="U105" s="110"/>
      <c r="V105" s="109">
        <f t="shared" si="324"/>
        <v>0</v>
      </c>
      <c r="W105" s="110"/>
      <c r="X105" s="109">
        <f t="shared" si="325"/>
        <v>0</v>
      </c>
      <c r="Y105" s="110"/>
      <c r="Z105" s="109">
        <f t="shared" si="326"/>
        <v>0</v>
      </c>
      <c r="AA105" s="110"/>
      <c r="AB105" s="109">
        <f t="shared" si="327"/>
        <v>0</v>
      </c>
      <c r="AC105" s="110">
        <v>2</v>
      </c>
      <c r="AD105" s="109">
        <f t="shared" si="328"/>
        <v>169698.75999999998</v>
      </c>
      <c r="AE105" s="110">
        <v>4</v>
      </c>
      <c r="AF105" s="109">
        <f t="shared" si="329"/>
        <v>431960.47999999992</v>
      </c>
      <c r="AG105" s="112"/>
      <c r="AH105" s="109">
        <f t="shared" si="330"/>
        <v>0</v>
      </c>
      <c r="AI105" s="110"/>
      <c r="AJ105" s="109">
        <f t="shared" si="331"/>
        <v>0</v>
      </c>
      <c r="AK105" s="110"/>
      <c r="AL105" s="110">
        <f t="shared" si="332"/>
        <v>0</v>
      </c>
      <c r="AM105" s="110">
        <v>0</v>
      </c>
      <c r="AN105" s="109">
        <f t="shared" si="333"/>
        <v>0</v>
      </c>
      <c r="AO105" s="132"/>
      <c r="AP105" s="109">
        <f t="shared" si="334"/>
        <v>0</v>
      </c>
      <c r="AQ105" s="110"/>
      <c r="AR105" s="109">
        <f t="shared" si="335"/>
        <v>0</v>
      </c>
      <c r="AS105" s="110"/>
      <c r="AT105" s="109">
        <f t="shared" si="336"/>
        <v>0</v>
      </c>
      <c r="AU105" s="110">
        <v>1</v>
      </c>
      <c r="AV105" s="110">
        <f t="shared" si="337"/>
        <v>69422.219999999987</v>
      </c>
      <c r="AW105" s="110"/>
      <c r="AX105" s="109">
        <f t="shared" si="338"/>
        <v>0</v>
      </c>
      <c r="AY105" s="110"/>
      <c r="AZ105" s="109">
        <f t="shared" si="339"/>
        <v>0</v>
      </c>
      <c r="BA105" s="110"/>
      <c r="BB105" s="109">
        <f t="shared" si="340"/>
        <v>0</v>
      </c>
      <c r="BC105" s="110"/>
      <c r="BD105" s="109">
        <f t="shared" si="341"/>
        <v>0</v>
      </c>
      <c r="BE105" s="110"/>
      <c r="BF105" s="109">
        <f t="shared" si="342"/>
        <v>0</v>
      </c>
      <c r="BG105" s="110">
        <v>0</v>
      </c>
      <c r="BH105" s="109">
        <f t="shared" si="343"/>
        <v>0</v>
      </c>
      <c r="BI105" s="110"/>
      <c r="BJ105" s="109">
        <f t="shared" si="344"/>
        <v>0</v>
      </c>
      <c r="BK105" s="110"/>
      <c r="BL105" s="109">
        <f t="shared" si="345"/>
        <v>0</v>
      </c>
      <c r="BM105" s="110"/>
      <c r="BN105" s="109">
        <f t="shared" si="346"/>
        <v>0</v>
      </c>
      <c r="BO105" s="110"/>
      <c r="BP105" s="109">
        <f t="shared" si="347"/>
        <v>0</v>
      </c>
      <c r="BQ105" s="110"/>
      <c r="BR105" s="109">
        <f t="shared" si="348"/>
        <v>0</v>
      </c>
      <c r="BS105" s="110"/>
      <c r="BT105" s="116">
        <f t="shared" si="349"/>
        <v>0</v>
      </c>
      <c r="BU105" s="133"/>
      <c r="BV105" s="109">
        <f t="shared" si="350"/>
        <v>0</v>
      </c>
      <c r="BW105" s="110"/>
      <c r="BX105" s="109">
        <f t="shared" si="351"/>
        <v>0</v>
      </c>
      <c r="BY105" s="110"/>
      <c r="BZ105" s="109">
        <f t="shared" si="352"/>
        <v>0</v>
      </c>
      <c r="CA105" s="110"/>
      <c r="CB105" s="109">
        <f t="shared" si="353"/>
        <v>0</v>
      </c>
      <c r="CC105" s="134"/>
      <c r="CD105" s="110">
        <f t="shared" si="354"/>
        <v>0</v>
      </c>
      <c r="CE105" s="110"/>
      <c r="CF105" s="109">
        <f t="shared" si="355"/>
        <v>0</v>
      </c>
      <c r="CG105" s="110"/>
      <c r="CH105" s="109">
        <f t="shared" si="356"/>
        <v>0</v>
      </c>
      <c r="CI105" s="110"/>
      <c r="CJ105" s="109">
        <f t="shared" si="357"/>
        <v>0</v>
      </c>
      <c r="CK105" s="110"/>
      <c r="CL105" s="109">
        <f t="shared" si="358"/>
        <v>0</v>
      </c>
      <c r="CM105" s="110"/>
      <c r="CN105" s="109">
        <f t="shared" si="359"/>
        <v>0</v>
      </c>
      <c r="CO105" s="110"/>
      <c r="CP105" s="109">
        <f t="shared" si="360"/>
        <v>0</v>
      </c>
      <c r="CQ105" s="110"/>
      <c r="CR105" s="109">
        <f t="shared" si="361"/>
        <v>0</v>
      </c>
      <c r="CS105" s="110"/>
      <c r="CT105" s="109">
        <f t="shared" si="362"/>
        <v>0</v>
      </c>
      <c r="CU105" s="110"/>
      <c r="CV105" s="109">
        <f t="shared" si="363"/>
        <v>0</v>
      </c>
      <c r="CW105" s="132"/>
      <c r="CX105" s="109">
        <f t="shared" si="364"/>
        <v>0</v>
      </c>
      <c r="CY105" s="110"/>
      <c r="CZ105" s="116">
        <f t="shared" si="365"/>
        <v>0</v>
      </c>
      <c r="DA105" s="110"/>
      <c r="DB105" s="109">
        <f t="shared" si="366"/>
        <v>0</v>
      </c>
      <c r="DC105" s="134"/>
      <c r="DD105" s="109">
        <f t="shared" si="367"/>
        <v>0</v>
      </c>
      <c r="DE105" s="110"/>
      <c r="DF105" s="109">
        <f t="shared" si="368"/>
        <v>0</v>
      </c>
      <c r="DG105" s="110"/>
      <c r="DH105" s="109">
        <f t="shared" si="369"/>
        <v>0</v>
      </c>
      <c r="DI105" s="110"/>
      <c r="DJ105" s="209">
        <f t="shared" si="370"/>
        <v>0</v>
      </c>
      <c r="DK105" s="123">
        <f t="shared" si="371"/>
        <v>14</v>
      </c>
      <c r="DL105" s="122">
        <f t="shared" si="371"/>
        <v>1265027.1199999999</v>
      </c>
      <c r="DM105" s="1"/>
      <c r="DN105" s="1">
        <f t="shared" si="372"/>
        <v>33.32</v>
      </c>
      <c r="DO105" s="52">
        <f t="shared" si="373"/>
        <v>33.32</v>
      </c>
      <c r="DQ105" s="52">
        <f t="shared" si="374"/>
        <v>14</v>
      </c>
    </row>
    <row r="106" spans="1:121" s="127" customFormat="1" ht="15.75" hidden="1" customHeight="1" x14ac:dyDescent="0.25">
      <c r="A106" s="85">
        <v>14</v>
      </c>
      <c r="B106" s="138"/>
      <c r="C106" s="139"/>
      <c r="D106" s="88" t="s">
        <v>315</v>
      </c>
      <c r="E106" s="89">
        <v>23150</v>
      </c>
      <c r="F106" s="247">
        <v>1.36</v>
      </c>
      <c r="G106" s="124">
        <v>1</v>
      </c>
      <c r="H106" s="105"/>
      <c r="I106" s="125">
        <v>1.4</v>
      </c>
      <c r="J106" s="125">
        <v>1.68</v>
      </c>
      <c r="K106" s="125">
        <v>2.23</v>
      </c>
      <c r="L106" s="126">
        <v>2.57</v>
      </c>
      <c r="M106" s="95">
        <f>SUM(M107:M109)</f>
        <v>123</v>
      </c>
      <c r="N106" s="95">
        <f t="shared" ref="N106:BY106" si="375">SUM(N107:N109)</f>
        <v>6640711.7700000005</v>
      </c>
      <c r="O106" s="95">
        <f t="shared" si="375"/>
        <v>30</v>
      </c>
      <c r="P106" s="95">
        <f t="shared" si="375"/>
        <v>1716595.6500000001</v>
      </c>
      <c r="Q106" s="95">
        <f t="shared" si="375"/>
        <v>100</v>
      </c>
      <c r="R106" s="95">
        <f t="shared" si="375"/>
        <v>5438560.0499999998</v>
      </c>
      <c r="S106" s="95">
        <f t="shared" si="375"/>
        <v>0</v>
      </c>
      <c r="T106" s="95">
        <f t="shared" si="375"/>
        <v>0</v>
      </c>
      <c r="U106" s="95">
        <f t="shared" si="375"/>
        <v>13</v>
      </c>
      <c r="V106" s="95">
        <f t="shared" si="375"/>
        <v>1020331.6200000001</v>
      </c>
      <c r="W106" s="95">
        <f t="shared" si="375"/>
        <v>0</v>
      </c>
      <c r="X106" s="95">
        <f t="shared" si="375"/>
        <v>0</v>
      </c>
      <c r="Y106" s="95">
        <f t="shared" si="375"/>
        <v>0</v>
      </c>
      <c r="Z106" s="95">
        <f t="shared" si="375"/>
        <v>0</v>
      </c>
      <c r="AA106" s="95">
        <f t="shared" si="375"/>
        <v>0</v>
      </c>
      <c r="AB106" s="95">
        <f t="shared" si="375"/>
        <v>0</v>
      </c>
      <c r="AC106" s="95">
        <f t="shared" si="375"/>
        <v>40</v>
      </c>
      <c r="AD106" s="95">
        <f t="shared" si="375"/>
        <v>2032107</v>
      </c>
      <c r="AE106" s="95">
        <f t="shared" si="375"/>
        <v>0</v>
      </c>
      <c r="AF106" s="95">
        <f t="shared" si="375"/>
        <v>0</v>
      </c>
      <c r="AG106" s="95">
        <f t="shared" si="375"/>
        <v>0</v>
      </c>
      <c r="AH106" s="95">
        <f t="shared" si="375"/>
        <v>0</v>
      </c>
      <c r="AI106" s="95">
        <f t="shared" si="375"/>
        <v>868</v>
      </c>
      <c r="AJ106" s="95">
        <f t="shared" si="375"/>
        <v>44277472.469999999</v>
      </c>
      <c r="AK106" s="95">
        <f t="shared" si="375"/>
        <v>188</v>
      </c>
      <c r="AL106" s="95">
        <f t="shared" si="375"/>
        <v>6849270.1200000001</v>
      </c>
      <c r="AM106" s="95">
        <f t="shared" si="375"/>
        <v>207</v>
      </c>
      <c r="AN106" s="95">
        <f t="shared" si="375"/>
        <v>10865569.176000001</v>
      </c>
      <c r="AO106" s="95">
        <f t="shared" si="375"/>
        <v>13</v>
      </c>
      <c r="AP106" s="95">
        <f t="shared" si="375"/>
        <v>1115305.8840000001</v>
      </c>
      <c r="AQ106" s="95">
        <f t="shared" si="375"/>
        <v>6</v>
      </c>
      <c r="AR106" s="95">
        <f t="shared" si="375"/>
        <v>254120.32800000004</v>
      </c>
      <c r="AS106" s="95">
        <f t="shared" si="375"/>
        <v>0</v>
      </c>
      <c r="AT106" s="95">
        <f t="shared" si="375"/>
        <v>0</v>
      </c>
      <c r="AU106" s="95">
        <f t="shared" si="375"/>
        <v>15</v>
      </c>
      <c r="AV106" s="95">
        <f t="shared" si="375"/>
        <v>761310.9</v>
      </c>
      <c r="AW106" s="95">
        <f>SUM(AW107:AW109)</f>
        <v>0</v>
      </c>
      <c r="AX106" s="95">
        <f>SUM(AX107:AX109)</f>
        <v>0</v>
      </c>
      <c r="AY106" s="95">
        <f>SUM(AY107:AY109)</f>
        <v>0</v>
      </c>
      <c r="AZ106" s="95">
        <f t="shared" si="375"/>
        <v>0</v>
      </c>
      <c r="BA106" s="95">
        <f t="shared" si="375"/>
        <v>0</v>
      </c>
      <c r="BB106" s="95">
        <f t="shared" si="375"/>
        <v>0</v>
      </c>
      <c r="BC106" s="95">
        <f t="shared" si="375"/>
        <v>0</v>
      </c>
      <c r="BD106" s="95">
        <f t="shared" si="375"/>
        <v>0</v>
      </c>
      <c r="BE106" s="95">
        <f t="shared" si="375"/>
        <v>11</v>
      </c>
      <c r="BF106" s="95">
        <f t="shared" si="375"/>
        <v>495328.51199999999</v>
      </c>
      <c r="BG106" s="95">
        <f t="shared" si="375"/>
        <v>17</v>
      </c>
      <c r="BH106" s="95">
        <f t="shared" si="375"/>
        <v>1150425.3599999999</v>
      </c>
      <c r="BI106" s="95">
        <f t="shared" si="375"/>
        <v>0</v>
      </c>
      <c r="BJ106" s="95">
        <f t="shared" si="375"/>
        <v>0</v>
      </c>
      <c r="BK106" s="95">
        <f t="shared" si="375"/>
        <v>0</v>
      </c>
      <c r="BL106" s="95">
        <f t="shared" si="375"/>
        <v>0</v>
      </c>
      <c r="BM106" s="95">
        <f t="shared" si="375"/>
        <v>14</v>
      </c>
      <c r="BN106" s="95">
        <f t="shared" si="375"/>
        <v>807397.91999999993</v>
      </c>
      <c r="BO106" s="95">
        <f t="shared" si="375"/>
        <v>0</v>
      </c>
      <c r="BP106" s="95">
        <f t="shared" si="375"/>
        <v>0</v>
      </c>
      <c r="BQ106" s="95">
        <f t="shared" si="375"/>
        <v>25</v>
      </c>
      <c r="BR106" s="95">
        <f t="shared" si="375"/>
        <v>1493452.7999999998</v>
      </c>
      <c r="BS106" s="95">
        <f t="shared" si="375"/>
        <v>32</v>
      </c>
      <c r="BT106" s="97">
        <f t="shared" si="375"/>
        <v>1496486.3760000002</v>
      </c>
      <c r="BU106" s="98">
        <f t="shared" si="375"/>
        <v>0</v>
      </c>
      <c r="BV106" s="95">
        <f t="shared" si="375"/>
        <v>0</v>
      </c>
      <c r="BW106" s="95">
        <f t="shared" si="375"/>
        <v>0</v>
      </c>
      <c r="BX106" s="95">
        <f t="shared" si="375"/>
        <v>0</v>
      </c>
      <c r="BY106" s="95">
        <f t="shared" si="375"/>
        <v>75</v>
      </c>
      <c r="BZ106" s="95">
        <f t="shared" ref="BZ106:DQ106" si="376">SUM(BZ107:BZ109)</f>
        <v>3208590</v>
      </c>
      <c r="CA106" s="95">
        <f>SUM(CA107:CA109)</f>
        <v>7</v>
      </c>
      <c r="CB106" s="95">
        <f>SUM(CB107:CB109)</f>
        <v>368696.16000000003</v>
      </c>
      <c r="CC106" s="99">
        <f t="shared" si="376"/>
        <v>0</v>
      </c>
      <c r="CD106" s="95">
        <f t="shared" si="376"/>
        <v>0</v>
      </c>
      <c r="CE106" s="95">
        <f t="shared" si="376"/>
        <v>9</v>
      </c>
      <c r="CF106" s="95">
        <f t="shared" si="376"/>
        <v>171513.71999999997</v>
      </c>
      <c r="CG106" s="95">
        <f t="shared" si="376"/>
        <v>0</v>
      </c>
      <c r="CH106" s="95">
        <f t="shared" si="376"/>
        <v>0</v>
      </c>
      <c r="CI106" s="95">
        <f t="shared" si="376"/>
        <v>13</v>
      </c>
      <c r="CJ106" s="95">
        <f t="shared" si="376"/>
        <v>513179.93999999994</v>
      </c>
      <c r="CK106" s="95">
        <f t="shared" si="376"/>
        <v>9</v>
      </c>
      <c r="CL106" s="95">
        <f t="shared" si="376"/>
        <v>504040.31999999995</v>
      </c>
      <c r="CM106" s="95">
        <f t="shared" si="376"/>
        <v>46</v>
      </c>
      <c r="CN106" s="95">
        <f t="shared" si="376"/>
        <v>1602350.4</v>
      </c>
      <c r="CO106" s="95">
        <f t="shared" si="376"/>
        <v>8</v>
      </c>
      <c r="CP106" s="95">
        <f t="shared" si="376"/>
        <v>500773.39199999999</v>
      </c>
      <c r="CQ106" s="95">
        <f t="shared" si="376"/>
        <v>69</v>
      </c>
      <c r="CR106" s="95">
        <f t="shared" si="376"/>
        <v>4211676.9072000002</v>
      </c>
      <c r="CS106" s="95">
        <f t="shared" si="376"/>
        <v>4</v>
      </c>
      <c r="CT106" s="95">
        <f t="shared" si="376"/>
        <v>240819.264</v>
      </c>
      <c r="CU106" s="95">
        <f t="shared" si="376"/>
        <v>0</v>
      </c>
      <c r="CV106" s="95">
        <f t="shared" si="376"/>
        <v>0</v>
      </c>
      <c r="CW106" s="95">
        <f t="shared" si="376"/>
        <v>0</v>
      </c>
      <c r="CX106" s="95">
        <f t="shared" si="376"/>
        <v>0</v>
      </c>
      <c r="CY106" s="95">
        <f t="shared" si="376"/>
        <v>0</v>
      </c>
      <c r="CZ106" s="95">
        <f t="shared" si="376"/>
        <v>0</v>
      </c>
      <c r="DA106" s="95">
        <f t="shared" si="376"/>
        <v>10</v>
      </c>
      <c r="DB106" s="95">
        <f t="shared" si="376"/>
        <v>431701.19999999995</v>
      </c>
      <c r="DC106" s="95">
        <f t="shared" si="376"/>
        <v>0</v>
      </c>
      <c r="DD106" s="95">
        <f t="shared" si="376"/>
        <v>0</v>
      </c>
      <c r="DE106" s="95">
        <f t="shared" si="376"/>
        <v>14</v>
      </c>
      <c r="DF106" s="95">
        <f t="shared" si="376"/>
        <v>926874.14399999985</v>
      </c>
      <c r="DG106" s="95">
        <f t="shared" si="376"/>
        <v>0</v>
      </c>
      <c r="DH106" s="95">
        <f t="shared" si="376"/>
        <v>0</v>
      </c>
      <c r="DI106" s="95">
        <f t="shared" si="376"/>
        <v>2</v>
      </c>
      <c r="DJ106" s="95">
        <f t="shared" si="376"/>
        <v>170383.21290000001</v>
      </c>
      <c r="DK106" s="95">
        <f t="shared" si="376"/>
        <v>1968</v>
      </c>
      <c r="DL106" s="95">
        <f t="shared" si="376"/>
        <v>99265044.596099988</v>
      </c>
      <c r="DM106" s="95">
        <f t="shared" si="376"/>
        <v>0</v>
      </c>
      <c r="DN106" s="95">
        <f t="shared" si="376"/>
        <v>2697.2700000000004</v>
      </c>
      <c r="DO106" s="95">
        <f t="shared" si="376"/>
        <v>2697.2700000000004</v>
      </c>
      <c r="DQ106" s="95">
        <f t="shared" si="376"/>
        <v>1968</v>
      </c>
    </row>
    <row r="107" spans="1:121" ht="30" hidden="1" customHeight="1" x14ac:dyDescent="0.25">
      <c r="A107" s="128"/>
      <c r="B107" s="129">
        <v>81</v>
      </c>
      <c r="C107" s="101" t="s">
        <v>316</v>
      </c>
      <c r="D107" s="102" t="s">
        <v>317</v>
      </c>
      <c r="E107" s="89">
        <v>23150</v>
      </c>
      <c r="F107" s="130">
        <v>0.84</v>
      </c>
      <c r="G107" s="104">
        <v>1</v>
      </c>
      <c r="H107" s="105"/>
      <c r="I107" s="106">
        <v>1.4</v>
      </c>
      <c r="J107" s="106">
        <v>1.68</v>
      </c>
      <c r="K107" s="106">
        <v>2.23</v>
      </c>
      <c r="L107" s="107">
        <v>2.57</v>
      </c>
      <c r="M107" s="110">
        <v>35</v>
      </c>
      <c r="N107" s="109">
        <f>(M107*$E107*$F107*$G107*$I107*$N$11)</f>
        <v>1048139.3999999999</v>
      </c>
      <c r="O107" s="110">
        <v>7</v>
      </c>
      <c r="P107" s="110">
        <f>(O107*$E107*$F107*$G107*$I107*$P$11)</f>
        <v>209627.88</v>
      </c>
      <c r="Q107" s="110">
        <v>28</v>
      </c>
      <c r="R107" s="109">
        <f>(Q107*$E107*$F107*$G107*$I107*$R$11)</f>
        <v>838511.52</v>
      </c>
      <c r="S107" s="110"/>
      <c r="T107" s="109">
        <f t="shared" si="138"/>
        <v>0</v>
      </c>
      <c r="U107" s="110"/>
      <c r="V107" s="109">
        <f>(U107*$E107*$F107*$G107*$I107*$V$11)</f>
        <v>0</v>
      </c>
      <c r="W107" s="110">
        <v>0</v>
      </c>
      <c r="X107" s="109">
        <f>(W107*$E107*$F107*$G107*$I107*$X$11)</f>
        <v>0</v>
      </c>
      <c r="Y107" s="110"/>
      <c r="Z107" s="109">
        <f>(Y107*$E107*$F107*$G107*$I107*$Z$11)</f>
        <v>0</v>
      </c>
      <c r="AA107" s="110">
        <v>0</v>
      </c>
      <c r="AB107" s="109">
        <f>(AA107*$E107*$F107*$G107*$I107*$AB$11)</f>
        <v>0</v>
      </c>
      <c r="AC107" s="110">
        <v>14</v>
      </c>
      <c r="AD107" s="109">
        <f>(AC107*$E107*$F107*$G107*$I107*$AD$11)</f>
        <v>419255.76</v>
      </c>
      <c r="AE107" s="110">
        <v>0</v>
      </c>
      <c r="AF107" s="109">
        <f>(AE107*$E107*$F107*$G107*$I107*$AF$11)</f>
        <v>0</v>
      </c>
      <c r="AG107" s="112"/>
      <c r="AH107" s="109">
        <f>(AG107*$E107*$F107*$G107*$I107*$AH$11)</f>
        <v>0</v>
      </c>
      <c r="AI107" s="110">
        <v>309</v>
      </c>
      <c r="AJ107" s="109">
        <f>(AI107*$E107*$F107*$G107*$I107*$AJ$11)</f>
        <v>9253573.5600000005</v>
      </c>
      <c r="AK107" s="110">
        <v>150</v>
      </c>
      <c r="AL107" s="110">
        <f>(AK107*$E107*$F107*$G107*$I107*$AL$11)</f>
        <v>4492026</v>
      </c>
      <c r="AM107" s="110">
        <f>106+12</f>
        <v>118</v>
      </c>
      <c r="AN107" s="109">
        <f>(AM107*$E107*$F107*$G107*$J107*$AN$11)</f>
        <v>4240472.5440000007</v>
      </c>
      <c r="AO107" s="132">
        <v>2</v>
      </c>
      <c r="AP107" s="109">
        <f>(AO107*$E107*$F107*$G107*$J107*$AP$11)</f>
        <v>71872.415999999997</v>
      </c>
      <c r="AQ107" s="110">
        <v>5</v>
      </c>
      <c r="AR107" s="109">
        <f>(AQ107*$E107*$F107*$G107*$J107*$AR$11)</f>
        <v>179681.04</v>
      </c>
      <c r="AS107" s="110"/>
      <c r="AT107" s="109">
        <f>(AS107*$E107*$F107*$G107*$I107*$AT$11)</f>
        <v>0</v>
      </c>
      <c r="AU107" s="110"/>
      <c r="AV107" s="110">
        <f>(AU107*$E107*$F107*$G107*$I107*$AV$11)</f>
        <v>0</v>
      </c>
      <c r="AW107" s="110"/>
      <c r="AX107" s="109">
        <f>(AW107*$E107*$F107*$G107*$I107*$AX$11)</f>
        <v>0</v>
      </c>
      <c r="AY107" s="110">
        <v>0</v>
      </c>
      <c r="AZ107" s="109">
        <f>(AY107*$E107*$F107*$G107*$I107*$AZ$11)</f>
        <v>0</v>
      </c>
      <c r="BA107" s="110">
        <v>0</v>
      </c>
      <c r="BB107" s="109">
        <f>(BA107*$E107*$F107*$G107*$I107*$BB$11)</f>
        <v>0</v>
      </c>
      <c r="BC107" s="110">
        <v>0</v>
      </c>
      <c r="BD107" s="109">
        <f>(BC107*$E107*$F107*$G107*$I107*$BD$11)</f>
        <v>0</v>
      </c>
      <c r="BE107" s="110">
        <v>8</v>
      </c>
      <c r="BF107" s="109">
        <f>(BE107*$E107*$F107*$G107*$I107*$BF$11)</f>
        <v>278777.85599999997</v>
      </c>
      <c r="BG107" s="110"/>
      <c r="BH107" s="109">
        <f>(BG107*$E107*$F107*$G107*$J107*$BH$11)</f>
        <v>0</v>
      </c>
      <c r="BI107" s="110">
        <v>0</v>
      </c>
      <c r="BJ107" s="109">
        <f>(BI107*$E107*$F107*$G107*$J107*$BJ$11)</f>
        <v>0</v>
      </c>
      <c r="BK107" s="110">
        <v>0</v>
      </c>
      <c r="BL107" s="109">
        <f>(BK107*$E107*$F107*$G107*$J107*$BL$11)</f>
        <v>0</v>
      </c>
      <c r="BM107" s="110">
        <v>4</v>
      </c>
      <c r="BN107" s="109">
        <f>(BM107*$E107*$F107*$G107*$J107*$BN$11)</f>
        <v>130677.12</v>
      </c>
      <c r="BO107" s="110"/>
      <c r="BP107" s="109">
        <f>(BO107*$E107*$F107*$G107*$J107*$BP$11)</f>
        <v>0</v>
      </c>
      <c r="BQ107" s="110">
        <v>15</v>
      </c>
      <c r="BR107" s="109">
        <f>(BQ107*$E107*$F107*$G107*$J107*$BR$11)</f>
        <v>627250.17599999998</v>
      </c>
      <c r="BS107" s="110">
        <v>23</v>
      </c>
      <c r="BT107" s="116">
        <f>(BS107*$E107*$F107*$G107*$J107*$BT$11)</f>
        <v>826532.78399999999</v>
      </c>
      <c r="BU107" s="133">
        <v>0</v>
      </c>
      <c r="BV107" s="109">
        <f>(BU107*$E107*$F107*$G107*$I107*$BV$11)</f>
        <v>0</v>
      </c>
      <c r="BW107" s="110">
        <v>0</v>
      </c>
      <c r="BX107" s="109">
        <f>(BW107*$E107*$F107*$G107*$I107*$BX$11)</f>
        <v>0</v>
      </c>
      <c r="BY107" s="110">
        <v>35</v>
      </c>
      <c r="BZ107" s="109">
        <f>(BY107*$E107*$F107*$G107*$I107*$BZ$11)</f>
        <v>952853.99999999988</v>
      </c>
      <c r="CA107" s="110">
        <v>3</v>
      </c>
      <c r="CB107" s="109">
        <f>(CA107*$E107*$F107*$G107*$J107*$CB$11)</f>
        <v>98007.84</v>
      </c>
      <c r="CC107" s="134"/>
      <c r="CD107" s="110">
        <f>(CC107*$E107*$F107*$G107*$I107*$CD$11)</f>
        <v>0</v>
      </c>
      <c r="CE107" s="110">
        <v>9</v>
      </c>
      <c r="CF107" s="109">
        <f>(CE107*$E107*$F107*$G107*$I107*$CF$11)</f>
        <v>171513.71999999997</v>
      </c>
      <c r="CG107" s="110"/>
      <c r="CH107" s="109">
        <f>(CG107*$E107*$F107*$G107*$I107*$CH$11)</f>
        <v>0</v>
      </c>
      <c r="CI107" s="110"/>
      <c r="CJ107" s="109">
        <f>(CI107*$E107*$F107*$G107*$I107*$CJ$11)</f>
        <v>0</v>
      </c>
      <c r="CK107" s="110">
        <v>3</v>
      </c>
      <c r="CL107" s="109">
        <f>(CK107*$E107*$F107*$G107*$I107*$CL$11)</f>
        <v>98007.84</v>
      </c>
      <c r="CM107" s="110">
        <v>34</v>
      </c>
      <c r="CN107" s="109">
        <f>(CM107*$E107*$F107*$G107*$I107*$CN$11)</f>
        <v>925629.6</v>
      </c>
      <c r="CO107" s="110"/>
      <c r="CP107" s="109">
        <f>(CO107*$E107*$F107*$G107*$I107*$CP$11)</f>
        <v>0</v>
      </c>
      <c r="CQ107" s="110">
        <v>25</v>
      </c>
      <c r="CR107" s="109">
        <f>(CQ107*$E107*$F107*$G107*$J107*$CR$11)</f>
        <v>906572.52000000014</v>
      </c>
      <c r="CS107" s="110">
        <v>2</v>
      </c>
      <c r="CT107" s="109">
        <f>(CS107*$E107*$F107*$G107*$J107*$CT$11)</f>
        <v>78406.271999999997</v>
      </c>
      <c r="CU107" s="110">
        <v>0</v>
      </c>
      <c r="CV107" s="109">
        <f>(CU107*$E107*$F107*$G107*$J107*$CV$11)</f>
        <v>0</v>
      </c>
      <c r="CW107" s="132"/>
      <c r="CX107" s="109">
        <f>(CW107*$E107*$F107*$G107*$J107*$CX$11)</f>
        <v>0</v>
      </c>
      <c r="CY107" s="110">
        <v>0</v>
      </c>
      <c r="CZ107" s="116">
        <f>(CY107*$E107*$F107*$G107*$J107*$CZ$11)</f>
        <v>0</v>
      </c>
      <c r="DA107" s="110">
        <v>7</v>
      </c>
      <c r="DB107" s="109">
        <f>(DA107*$E107*$F107*$G107*$J107*$DB$11)</f>
        <v>228684.96</v>
      </c>
      <c r="DC107" s="134"/>
      <c r="DD107" s="109">
        <f>(DC107*$E107*$F107*$G107*$J107*$DD$11)</f>
        <v>0</v>
      </c>
      <c r="DE107" s="110">
        <v>5</v>
      </c>
      <c r="DF107" s="109">
        <f>(DE107*$E107*$F107*$G107*$J107*$DF$11)</f>
        <v>196015.68</v>
      </c>
      <c r="DG107" s="110"/>
      <c r="DH107" s="109">
        <f>(DG107*$E107*$F107*$G107*$K107*$DH$11)</f>
        <v>0</v>
      </c>
      <c r="DI107" s="110">
        <v>1</v>
      </c>
      <c r="DJ107" s="209">
        <f>(DI107*$E107*$F107*$G107*$L107*$DJ$11)</f>
        <v>55473.604200000002</v>
      </c>
      <c r="DK107" s="123">
        <f t="shared" ref="DK107:DL109" si="377">SUM(M107,O107,Q107,S107,U107,W107,Y107,AA107,AC107,AE107,AG107,AI107,AO107,AS107,AU107,BY107,AK107,AY107,BA107,BC107,CO107,BE107,BG107,AM107,BK107,AQ107,CQ107,BM107,CS107,BO107,BQ107,BS107,CA107,BU107,BW107,CC107,CE107,CG107,CI107,CK107,CM107,CU107,CW107,BI107,AW107,CY107,DA107,DC107,DE107,DG107,DI107)</f>
        <v>842</v>
      </c>
      <c r="DL107" s="122">
        <f t="shared" si="377"/>
        <v>26327564.0922</v>
      </c>
      <c r="DM107" s="1"/>
      <c r="DN107" s="1">
        <f>DK107*F107</f>
        <v>707.28</v>
      </c>
      <c r="DO107" s="52">
        <f>DK107*F107</f>
        <v>707.28</v>
      </c>
      <c r="DQ107" s="52">
        <f>DK107*G107</f>
        <v>842</v>
      </c>
    </row>
    <row r="108" spans="1:121" ht="30" hidden="1" customHeight="1" x14ac:dyDescent="0.25">
      <c r="A108" s="128"/>
      <c r="B108" s="129">
        <v>82</v>
      </c>
      <c r="C108" s="101" t="s">
        <v>318</v>
      </c>
      <c r="D108" s="102" t="s">
        <v>319</v>
      </c>
      <c r="E108" s="89">
        <v>23150</v>
      </c>
      <c r="F108" s="130">
        <v>1.74</v>
      </c>
      <c r="G108" s="104">
        <v>1</v>
      </c>
      <c r="H108" s="105"/>
      <c r="I108" s="106">
        <v>1.4</v>
      </c>
      <c r="J108" s="106">
        <v>1.68</v>
      </c>
      <c r="K108" s="106">
        <v>2.23</v>
      </c>
      <c r="L108" s="107">
        <v>2.57</v>
      </c>
      <c r="M108" s="110">
        <v>83</v>
      </c>
      <c r="N108" s="109">
        <f>(M108*$E108*$F108*$G108*$I108*$N$11)</f>
        <v>5148717.42</v>
      </c>
      <c r="O108" s="110">
        <v>20</v>
      </c>
      <c r="P108" s="110">
        <f>(O108*$E108*$F108*$G108*$I108*$P$11)</f>
        <v>1240654.8</v>
      </c>
      <c r="Q108" s="110">
        <v>67</v>
      </c>
      <c r="R108" s="109">
        <f>(Q108*$E108*$F108*$G108*$I108*$R$11)</f>
        <v>4156193.58</v>
      </c>
      <c r="S108" s="110"/>
      <c r="T108" s="109">
        <f t="shared" si="138"/>
        <v>0</v>
      </c>
      <c r="U108" s="110">
        <v>5</v>
      </c>
      <c r="V108" s="109">
        <f>(U108*$E108*$F108*$G108*$I108*$V$11)</f>
        <v>310163.7</v>
      </c>
      <c r="W108" s="110">
        <v>0</v>
      </c>
      <c r="X108" s="109">
        <f>(W108*$E108*$F108*$G108*$I108*$X$11)</f>
        <v>0</v>
      </c>
      <c r="Y108" s="110"/>
      <c r="Z108" s="109">
        <f>(Y108*$E108*$F108*$G108*$I108*$Z$11)</f>
        <v>0</v>
      </c>
      <c r="AA108" s="110">
        <v>0</v>
      </c>
      <c r="AB108" s="109">
        <f>(AA108*$E108*$F108*$G108*$I108*$AB$11)</f>
        <v>0</v>
      </c>
      <c r="AC108" s="110">
        <v>26</v>
      </c>
      <c r="AD108" s="109">
        <f>(AC108*$E108*$F108*$G108*$I108*$AD$11)</f>
        <v>1612851.24</v>
      </c>
      <c r="AE108" s="110">
        <v>0</v>
      </c>
      <c r="AF108" s="109">
        <f>(AE108*$E108*$F108*$G108*$I108*$AF$11)</f>
        <v>0</v>
      </c>
      <c r="AG108" s="112"/>
      <c r="AH108" s="109">
        <f>(AG108*$E108*$F108*$G108*$I108*$AH$11)</f>
        <v>0</v>
      </c>
      <c r="AI108" s="110">
        <v>546</v>
      </c>
      <c r="AJ108" s="109">
        <f>(AI108*$E108*$F108*$G108*$I108*$AJ$11)</f>
        <v>33869876.039999999</v>
      </c>
      <c r="AK108" s="110">
        <v>38</v>
      </c>
      <c r="AL108" s="110">
        <f>(AK108*$E108*$F108*$G108*$I108*$AL$11)</f>
        <v>2357244.12</v>
      </c>
      <c r="AM108" s="110">
        <v>89</v>
      </c>
      <c r="AN108" s="109">
        <f>(AM108*$E108*$F108*$G108*$J108*$AN$11)</f>
        <v>6625096.6320000002</v>
      </c>
      <c r="AO108" s="132">
        <v>4</v>
      </c>
      <c r="AP108" s="109">
        <f>(AO108*$E108*$F108*$G108*$J108*$AP$11)</f>
        <v>297757.15200000006</v>
      </c>
      <c r="AQ108" s="110">
        <v>1</v>
      </c>
      <c r="AR108" s="116">
        <f>(AQ108*$E108*$F108*$G108*$J108*$AR$11)</f>
        <v>74439.288000000015</v>
      </c>
      <c r="AS108" s="110"/>
      <c r="AT108" s="109">
        <f>(AS108*$E108*$F108*$G108*$I108*$AT$11)</f>
        <v>0</v>
      </c>
      <c r="AU108" s="110">
        <v>15</v>
      </c>
      <c r="AV108" s="110">
        <f>(AU108*$E108*$F108*$G108*$I108*$AV$11)</f>
        <v>761310.9</v>
      </c>
      <c r="AW108" s="110"/>
      <c r="AX108" s="109">
        <f>(AW108*$E108*$F108*$G108*$I108*$AX$11)</f>
        <v>0</v>
      </c>
      <c r="AY108" s="110">
        <v>0</v>
      </c>
      <c r="AZ108" s="109">
        <f>(AY108*$E108*$F108*$G108*$I108*$AZ$11)</f>
        <v>0</v>
      </c>
      <c r="BA108" s="110">
        <v>0</v>
      </c>
      <c r="BB108" s="109">
        <f>(BA108*$E108*$F108*$G108*$I108*$BB$11)</f>
        <v>0</v>
      </c>
      <c r="BC108" s="110">
        <v>0</v>
      </c>
      <c r="BD108" s="109">
        <f>(BC108*$E108*$F108*$G108*$I108*$BD$11)</f>
        <v>0</v>
      </c>
      <c r="BE108" s="110">
        <v>3</v>
      </c>
      <c r="BF108" s="109">
        <f>(BE108*$E108*$F108*$G108*$I108*$BF$11)</f>
        <v>216550.65599999999</v>
      </c>
      <c r="BG108" s="110">
        <v>17</v>
      </c>
      <c r="BH108" s="109">
        <f>(BG108*$E108*$F108*$G108*$J108*$BH$11)</f>
        <v>1150425.3599999999</v>
      </c>
      <c r="BI108" s="110">
        <v>0</v>
      </c>
      <c r="BJ108" s="109">
        <f>(BI108*$E108*$F108*$G108*$J108*$BJ$11)</f>
        <v>0</v>
      </c>
      <c r="BK108" s="110">
        <v>0</v>
      </c>
      <c r="BL108" s="109">
        <f>(BK108*$E108*$F108*$G108*$J108*$BL$11)</f>
        <v>0</v>
      </c>
      <c r="BM108" s="110">
        <v>10</v>
      </c>
      <c r="BN108" s="109">
        <f>(BM108*$E108*$F108*$G108*$J108*$BN$11)</f>
        <v>676720.79999999993</v>
      </c>
      <c r="BO108" s="110"/>
      <c r="BP108" s="109">
        <f>(BO108*$E108*$F108*$G108*$J108*$BP$11)</f>
        <v>0</v>
      </c>
      <c r="BQ108" s="110">
        <v>10</v>
      </c>
      <c r="BR108" s="109">
        <f>(BQ108*$E108*$F108*$G108*$J108*$BR$11)</f>
        <v>866202.62399999995</v>
      </c>
      <c r="BS108" s="110">
        <v>9</v>
      </c>
      <c r="BT108" s="116">
        <f>(BS108*$E108*$F108*$G108*$J108*$BT$11)</f>
        <v>669953.59200000006</v>
      </c>
      <c r="BU108" s="133">
        <v>0</v>
      </c>
      <c r="BV108" s="109">
        <f>(BU108*$E108*$F108*$G108*$I108*$BV$11)</f>
        <v>0</v>
      </c>
      <c r="BW108" s="110">
        <v>0</v>
      </c>
      <c r="BX108" s="109">
        <f>(BW108*$E108*$F108*$G108*$I108*$BX$11)</f>
        <v>0</v>
      </c>
      <c r="BY108" s="110">
        <v>40</v>
      </c>
      <c r="BZ108" s="109">
        <f>(BY108*$E108*$F108*$G108*$I108*$BZ$11)</f>
        <v>2255736</v>
      </c>
      <c r="CA108" s="110">
        <v>4</v>
      </c>
      <c r="CB108" s="109">
        <f>(CA108*$E108*$F108*$G108*$J108*$CB$11)</f>
        <v>270688.32</v>
      </c>
      <c r="CC108" s="134"/>
      <c r="CD108" s="110">
        <f>(CC108*$E108*$F108*$G108*$I108*$CD$11)</f>
        <v>0</v>
      </c>
      <c r="CE108" s="110">
        <v>0</v>
      </c>
      <c r="CF108" s="109">
        <f>(CE108*$E108*$F108*$G108*$I108*$CF$11)</f>
        <v>0</v>
      </c>
      <c r="CG108" s="110"/>
      <c r="CH108" s="109">
        <f>(CG108*$E108*$F108*$G108*$I108*$CH$11)</f>
        <v>0</v>
      </c>
      <c r="CI108" s="110">
        <v>13</v>
      </c>
      <c r="CJ108" s="109">
        <f>(CI108*$E108*$F108*$G108*$I108*$CJ$11)</f>
        <v>513179.93999999994</v>
      </c>
      <c r="CK108" s="110">
        <v>6</v>
      </c>
      <c r="CL108" s="109">
        <f>(CK108*$E108*$F108*$G108*$I108*$CL$11)</f>
        <v>406032.47999999992</v>
      </c>
      <c r="CM108" s="110">
        <v>12</v>
      </c>
      <c r="CN108" s="109">
        <f>(CM108*$E108*$F108*$G108*$I108*$CN$11)</f>
        <v>676720.79999999993</v>
      </c>
      <c r="CO108" s="110">
        <v>8</v>
      </c>
      <c r="CP108" s="109">
        <f>(CO108*$E108*$F108*$G108*$I108*$CP$11)</f>
        <v>500773.39199999999</v>
      </c>
      <c r="CQ108" s="110">
        <v>44</v>
      </c>
      <c r="CR108" s="109">
        <f>(CQ108*$E108*$F108*$G108*$J108*$CR$11)</f>
        <v>3305104.3872000002</v>
      </c>
      <c r="CS108" s="110">
        <v>2</v>
      </c>
      <c r="CT108" s="109">
        <f>(CS108*$E108*$F108*$G108*$J108*$CT$11)</f>
        <v>162412.992</v>
      </c>
      <c r="CU108" s="110">
        <v>0</v>
      </c>
      <c r="CV108" s="109">
        <f>(CU108*$E108*$F108*$G108*$J108*$CV$11)</f>
        <v>0</v>
      </c>
      <c r="CW108" s="132"/>
      <c r="CX108" s="109">
        <f>(CW108*$E108*$F108*$G108*$J108*$CX$11)</f>
        <v>0</v>
      </c>
      <c r="CY108" s="110">
        <v>0</v>
      </c>
      <c r="CZ108" s="116">
        <f>(CY108*$E108*$F108*$G108*$J108*$CZ$11)</f>
        <v>0</v>
      </c>
      <c r="DA108" s="110">
        <v>3</v>
      </c>
      <c r="DB108" s="109">
        <f>(DA108*$E108*$F108*$G108*$J108*$DB$11)</f>
        <v>203016.24</v>
      </c>
      <c r="DC108" s="134"/>
      <c r="DD108" s="109">
        <f>(DC108*$E108*$F108*$G108*$J108*$DD$11)</f>
        <v>0</v>
      </c>
      <c r="DE108" s="110">
        <v>9</v>
      </c>
      <c r="DF108" s="109">
        <f>(DE108*$E108*$F108*$G108*$J108*$DF$11)</f>
        <v>730858.46399999992</v>
      </c>
      <c r="DG108" s="110"/>
      <c r="DH108" s="109">
        <f>(DG108*$E108*$F108*$G108*$K108*$DH$11)</f>
        <v>0</v>
      </c>
      <c r="DI108" s="110">
        <v>1</v>
      </c>
      <c r="DJ108" s="122">
        <f>(DI108*$E108*$F108*$G108*$L108*$DJ$11)</f>
        <v>114909.60870000001</v>
      </c>
      <c r="DK108" s="123">
        <f t="shared" si="377"/>
        <v>1085</v>
      </c>
      <c r="DL108" s="122">
        <f t="shared" si="377"/>
        <v>69173590.527899995</v>
      </c>
      <c r="DM108" s="1"/>
      <c r="DN108" s="1">
        <f>DK108*F108</f>
        <v>1887.9</v>
      </c>
      <c r="DO108" s="52">
        <f>DK108*F108</f>
        <v>1887.9</v>
      </c>
      <c r="DQ108" s="52">
        <f>DK108*G108</f>
        <v>1085</v>
      </c>
    </row>
    <row r="109" spans="1:121" ht="30" hidden="1" customHeight="1" x14ac:dyDescent="0.25">
      <c r="A109" s="128"/>
      <c r="B109" s="129">
        <v>83</v>
      </c>
      <c r="C109" s="101" t="s">
        <v>320</v>
      </c>
      <c r="D109" s="102" t="s">
        <v>321</v>
      </c>
      <c r="E109" s="89">
        <v>23150</v>
      </c>
      <c r="F109" s="130">
        <v>2.4900000000000002</v>
      </c>
      <c r="G109" s="104">
        <v>1</v>
      </c>
      <c r="H109" s="105"/>
      <c r="I109" s="106">
        <v>1.4</v>
      </c>
      <c r="J109" s="106">
        <v>1.68</v>
      </c>
      <c r="K109" s="106">
        <v>2.23</v>
      </c>
      <c r="L109" s="107">
        <v>2.57</v>
      </c>
      <c r="M109" s="110">
        <v>5</v>
      </c>
      <c r="N109" s="109">
        <f>(M109*$E109*$F109*$G109*$I109*$N$11)</f>
        <v>443854.95</v>
      </c>
      <c r="O109" s="110">
        <v>3</v>
      </c>
      <c r="P109" s="110">
        <f>(O109*$E109*$F109*$G109*$I109*$P$11)</f>
        <v>266312.97000000003</v>
      </c>
      <c r="Q109" s="110">
        <v>5</v>
      </c>
      <c r="R109" s="109">
        <f>(Q109*$E109*$F109*$G109*$I109*$R$11)</f>
        <v>443854.95</v>
      </c>
      <c r="S109" s="110"/>
      <c r="T109" s="109">
        <f t="shared" si="138"/>
        <v>0</v>
      </c>
      <c r="U109" s="110">
        <v>8</v>
      </c>
      <c r="V109" s="109">
        <f>(U109*$E109*$F109*$G109*$I109*$V$11)</f>
        <v>710167.92000000016</v>
      </c>
      <c r="W109" s="110">
        <v>0</v>
      </c>
      <c r="X109" s="109">
        <f>(W109*$E109*$F109*$G109*$I109*$X$11)</f>
        <v>0</v>
      </c>
      <c r="Y109" s="110"/>
      <c r="Z109" s="109">
        <f>(Y109*$E109*$F109*$G109*$I109*$Z$11)</f>
        <v>0</v>
      </c>
      <c r="AA109" s="110">
        <v>0</v>
      </c>
      <c r="AB109" s="109">
        <f>(AA109*$E109*$F109*$G109*$I109*$AB$11)</f>
        <v>0</v>
      </c>
      <c r="AC109" s="110"/>
      <c r="AD109" s="109">
        <f>(AC109*$E109*$F109*$G109*$I109*$AD$11)</f>
        <v>0</v>
      </c>
      <c r="AE109" s="110">
        <v>0</v>
      </c>
      <c r="AF109" s="109">
        <f>(AE109*$E109*$F109*$G109*$I109*$AF$11)</f>
        <v>0</v>
      </c>
      <c r="AG109" s="112"/>
      <c r="AH109" s="109">
        <f>(AG109*$E109*$F109*$G109*$I109*$AH$11)</f>
        <v>0</v>
      </c>
      <c r="AI109" s="110">
        <v>13</v>
      </c>
      <c r="AJ109" s="109">
        <f>(AI109*$E109*$F109*$G109*$I109*$AJ$11)</f>
        <v>1154022.8700000003</v>
      </c>
      <c r="AK109" s="110"/>
      <c r="AL109" s="110">
        <f>(AK109*$E109*$F109*$G109*$I109*$AL$11)</f>
        <v>0</v>
      </c>
      <c r="AM109" s="110"/>
      <c r="AN109" s="109">
        <f>(AM109*$E109*$F109*$G109*$J109*$AN$11)</f>
        <v>0</v>
      </c>
      <c r="AO109" s="132">
        <v>7</v>
      </c>
      <c r="AP109" s="109">
        <f>(AO109*$E109*$F109*$G109*$J109*$AP$11)</f>
        <v>745676.31600000011</v>
      </c>
      <c r="AQ109" s="110"/>
      <c r="AR109" s="116">
        <f>(AQ109*$E109*$F109*$G109*$J109*$AR$11)</f>
        <v>0</v>
      </c>
      <c r="AS109" s="110"/>
      <c r="AT109" s="109">
        <f>(AS109*$E109*$F109*$G109*$I109*$AT$11)</f>
        <v>0</v>
      </c>
      <c r="AU109" s="110"/>
      <c r="AV109" s="110">
        <f>(AU109*$E109*$F109*$G109*$I109*$AV$11)</f>
        <v>0</v>
      </c>
      <c r="AW109" s="110"/>
      <c r="AX109" s="109">
        <f>(AW109*$E109*$F109*$G109*$I109*$AX$11)</f>
        <v>0</v>
      </c>
      <c r="AY109" s="110">
        <v>0</v>
      </c>
      <c r="AZ109" s="109">
        <f>(AY109*$E109*$F109*$G109*$I109*$AZ$11)</f>
        <v>0</v>
      </c>
      <c r="BA109" s="110">
        <v>0</v>
      </c>
      <c r="BB109" s="109">
        <f>(BA109*$E109*$F109*$G109*$I109*$BB$11)</f>
        <v>0</v>
      </c>
      <c r="BC109" s="110">
        <v>0</v>
      </c>
      <c r="BD109" s="109">
        <f>(BC109*$E109*$F109*$G109*$I109*$BD$11)</f>
        <v>0</v>
      </c>
      <c r="BE109" s="110"/>
      <c r="BF109" s="109">
        <f>(BE109*$E109*$F109*$G109*$I109*$BF$11)</f>
        <v>0</v>
      </c>
      <c r="BG109" s="110"/>
      <c r="BH109" s="109">
        <f>(BG109*$E109*$F109*$G109*$J109*$BH$11)</f>
        <v>0</v>
      </c>
      <c r="BI109" s="110">
        <v>0</v>
      </c>
      <c r="BJ109" s="109">
        <f>(BI109*$E109*$F109*$G109*$J109*$BJ$11)</f>
        <v>0</v>
      </c>
      <c r="BK109" s="110">
        <v>0</v>
      </c>
      <c r="BL109" s="109">
        <f>(BK109*$E109*$F109*$G109*$J109*$BL$11)</f>
        <v>0</v>
      </c>
      <c r="BM109" s="110"/>
      <c r="BN109" s="109">
        <f>(BM109*$E109*$F109*$G109*$J109*$BN$11)</f>
        <v>0</v>
      </c>
      <c r="BO109" s="110"/>
      <c r="BP109" s="109">
        <f>(BO109*$E109*$F109*$G109*$J109*$BP$11)</f>
        <v>0</v>
      </c>
      <c r="BQ109" s="110"/>
      <c r="BR109" s="109">
        <f>(BQ109*$E109*$F109*$G109*$J109*$BR$11)</f>
        <v>0</v>
      </c>
      <c r="BS109" s="110"/>
      <c r="BT109" s="116">
        <f>(BS109*$E109*$F109*$G109*$J109*$BT$11)</f>
        <v>0</v>
      </c>
      <c r="BU109" s="133">
        <v>0</v>
      </c>
      <c r="BV109" s="109">
        <f>(BU109*$E109*$F109*$G109*$I109*$BV$11)</f>
        <v>0</v>
      </c>
      <c r="BW109" s="110">
        <v>0</v>
      </c>
      <c r="BX109" s="109">
        <f>(BW109*$E109*$F109*$G109*$I109*$BX$11)</f>
        <v>0</v>
      </c>
      <c r="BY109" s="110"/>
      <c r="BZ109" s="109">
        <f>(BY109*$E109*$F109*$G109*$I109*$BZ$11)</f>
        <v>0</v>
      </c>
      <c r="CA109" s="110"/>
      <c r="CB109" s="109">
        <f>(CA109*$E109*$F109*$G109*$J109*$CB$11)</f>
        <v>0</v>
      </c>
      <c r="CC109" s="134"/>
      <c r="CD109" s="110">
        <f>(CC109*$E109*$F109*$G109*$I109*$CD$11)</f>
        <v>0</v>
      </c>
      <c r="CE109" s="110">
        <v>0</v>
      </c>
      <c r="CF109" s="109">
        <f>(CE109*$E109*$F109*$G109*$I109*$CF$11)</f>
        <v>0</v>
      </c>
      <c r="CG109" s="110"/>
      <c r="CH109" s="109">
        <f>(CG109*$E109*$F109*$G109*$I109*$CH$11)</f>
        <v>0</v>
      </c>
      <c r="CI109" s="110"/>
      <c r="CJ109" s="109">
        <f>(CI109*$E109*$F109*$G109*$I109*$CJ$11)</f>
        <v>0</v>
      </c>
      <c r="CK109" s="110"/>
      <c r="CL109" s="109">
        <f>(CK109*$E109*$F109*$G109*$I109*$CL$11)</f>
        <v>0</v>
      </c>
      <c r="CM109" s="110"/>
      <c r="CN109" s="109">
        <f>(CM109*$E109*$F109*$G109*$I109*$CN$11)</f>
        <v>0</v>
      </c>
      <c r="CO109" s="110"/>
      <c r="CP109" s="109">
        <f>(CO109*$E109*$F109*$G109*$I109*$CP$11)</f>
        <v>0</v>
      </c>
      <c r="CQ109" s="110"/>
      <c r="CR109" s="109">
        <f>(CQ109*$E109*$F109*$G109*$J109*$CR$11)</f>
        <v>0</v>
      </c>
      <c r="CS109" s="110"/>
      <c r="CT109" s="109">
        <f>(CS109*$E109*$F109*$G109*$J109*$CT$11)</f>
        <v>0</v>
      </c>
      <c r="CU109" s="110">
        <v>0</v>
      </c>
      <c r="CV109" s="109">
        <f>(CU109*$E109*$F109*$G109*$J109*$CV$11)</f>
        <v>0</v>
      </c>
      <c r="CW109" s="132"/>
      <c r="CX109" s="109">
        <f>(CW109*$E109*$F109*$G109*$J109*$CX$11)</f>
        <v>0</v>
      </c>
      <c r="CY109" s="110">
        <v>0</v>
      </c>
      <c r="CZ109" s="116">
        <f>(CY109*$E109*$F109*$G109*$J109*$CZ$11)</f>
        <v>0</v>
      </c>
      <c r="DA109" s="110">
        <v>0</v>
      </c>
      <c r="DB109" s="109">
        <f>(DA109*$E109*$F109*$G109*$J109*$DB$11)</f>
        <v>0</v>
      </c>
      <c r="DC109" s="134"/>
      <c r="DD109" s="109">
        <f>(DC109*$E109*$F109*$G109*$J109*$DD$11)</f>
        <v>0</v>
      </c>
      <c r="DE109" s="110"/>
      <c r="DF109" s="109">
        <f>(DE109*$E109*$F109*$G109*$J109*$DF$11)</f>
        <v>0</v>
      </c>
      <c r="DG109" s="110"/>
      <c r="DH109" s="109">
        <f>(DG109*$E109*$F109*$G109*$K109*$DH$11)</f>
        <v>0</v>
      </c>
      <c r="DI109" s="110"/>
      <c r="DJ109" s="122">
        <f>(DI109*$E109*$F109*$G109*$L109*$DJ$11)</f>
        <v>0</v>
      </c>
      <c r="DK109" s="123">
        <f t="shared" si="377"/>
        <v>41</v>
      </c>
      <c r="DL109" s="122">
        <f t="shared" si="377"/>
        <v>3763889.9760000007</v>
      </c>
      <c r="DM109" s="1"/>
      <c r="DN109" s="1">
        <f>DK109*F109</f>
        <v>102.09</v>
      </c>
      <c r="DO109" s="52">
        <f>DK109*F109</f>
        <v>102.09</v>
      </c>
      <c r="DQ109" s="52">
        <f>DK109*G109</f>
        <v>41</v>
      </c>
    </row>
    <row r="110" spans="1:121" s="127" customFormat="1" ht="15.75" hidden="1" customHeight="1" x14ac:dyDescent="0.25">
      <c r="A110" s="85">
        <v>15</v>
      </c>
      <c r="B110" s="138"/>
      <c r="C110" s="139"/>
      <c r="D110" s="88" t="s">
        <v>322</v>
      </c>
      <c r="E110" s="89">
        <v>23150</v>
      </c>
      <c r="F110" s="140">
        <v>1.1200000000000001</v>
      </c>
      <c r="G110" s="124">
        <v>1</v>
      </c>
      <c r="H110" s="105"/>
      <c r="I110" s="125">
        <v>1.4</v>
      </c>
      <c r="J110" s="125">
        <v>1.68</v>
      </c>
      <c r="K110" s="125">
        <v>2.23</v>
      </c>
      <c r="L110" s="126">
        <v>2.57</v>
      </c>
      <c r="M110" s="95">
        <f>SUM(M111:M127)</f>
        <v>1370</v>
      </c>
      <c r="N110" s="95">
        <f t="shared" ref="N110:BY110" si="378">SUM(N111:N127)</f>
        <v>81423973.581999987</v>
      </c>
      <c r="O110" s="95">
        <f t="shared" si="378"/>
        <v>4055</v>
      </c>
      <c r="P110" s="95">
        <f t="shared" si="378"/>
        <v>273517965.79800004</v>
      </c>
      <c r="Q110" s="95">
        <f t="shared" si="378"/>
        <v>788</v>
      </c>
      <c r="R110" s="95">
        <f t="shared" si="378"/>
        <v>35736646.666000001</v>
      </c>
      <c r="S110" s="95">
        <f t="shared" si="378"/>
        <v>0</v>
      </c>
      <c r="T110" s="95">
        <f t="shared" si="378"/>
        <v>0</v>
      </c>
      <c r="U110" s="95">
        <f t="shared" si="378"/>
        <v>0</v>
      </c>
      <c r="V110" s="95">
        <f t="shared" si="378"/>
        <v>0</v>
      </c>
      <c r="W110" s="95">
        <f t="shared" si="378"/>
        <v>0</v>
      </c>
      <c r="X110" s="95">
        <f t="shared" si="378"/>
        <v>0</v>
      </c>
      <c r="Y110" s="95">
        <f t="shared" si="378"/>
        <v>0</v>
      </c>
      <c r="Z110" s="95">
        <f t="shared" si="378"/>
        <v>0</v>
      </c>
      <c r="AA110" s="95">
        <f t="shared" si="378"/>
        <v>0</v>
      </c>
      <c r="AB110" s="95">
        <f t="shared" si="378"/>
        <v>0</v>
      </c>
      <c r="AC110" s="95">
        <f t="shared" si="378"/>
        <v>540</v>
      </c>
      <c r="AD110" s="95">
        <f t="shared" si="378"/>
        <v>21940435.649999999</v>
      </c>
      <c r="AE110" s="95">
        <f t="shared" si="378"/>
        <v>0</v>
      </c>
      <c r="AF110" s="95">
        <f t="shared" si="378"/>
        <v>0</v>
      </c>
      <c r="AG110" s="95">
        <f t="shared" si="378"/>
        <v>0</v>
      </c>
      <c r="AH110" s="95">
        <f t="shared" si="378"/>
        <v>0</v>
      </c>
      <c r="AI110" s="95">
        <f t="shared" si="378"/>
        <v>218</v>
      </c>
      <c r="AJ110" s="95">
        <f t="shared" si="378"/>
        <v>6370976.3040000005</v>
      </c>
      <c r="AK110" s="95">
        <f t="shared" si="378"/>
        <v>0</v>
      </c>
      <c r="AL110" s="95">
        <f t="shared" si="378"/>
        <v>0</v>
      </c>
      <c r="AM110" s="95">
        <f t="shared" si="378"/>
        <v>1597</v>
      </c>
      <c r="AN110" s="95">
        <f t="shared" si="378"/>
        <v>127166689.18799999</v>
      </c>
      <c r="AO110" s="95">
        <f t="shared" si="378"/>
        <v>0</v>
      </c>
      <c r="AP110" s="95">
        <f t="shared" si="378"/>
        <v>0</v>
      </c>
      <c r="AQ110" s="95">
        <f t="shared" si="378"/>
        <v>111</v>
      </c>
      <c r="AR110" s="95">
        <f t="shared" si="378"/>
        <v>4047529.3319999999</v>
      </c>
      <c r="AS110" s="95">
        <f t="shared" si="378"/>
        <v>0</v>
      </c>
      <c r="AT110" s="95">
        <f t="shared" si="378"/>
        <v>0</v>
      </c>
      <c r="AU110" s="95">
        <f t="shared" si="378"/>
        <v>25</v>
      </c>
      <c r="AV110" s="95">
        <f t="shared" si="378"/>
        <v>622758.15</v>
      </c>
      <c r="AW110" s="95">
        <f>SUM(AW111:AW127)</f>
        <v>0</v>
      </c>
      <c r="AX110" s="95">
        <f>SUM(AX111:AX127)</f>
        <v>0</v>
      </c>
      <c r="AY110" s="95">
        <f>SUM(AY111:AY127)</f>
        <v>0</v>
      </c>
      <c r="AZ110" s="95">
        <f t="shared" si="378"/>
        <v>0</v>
      </c>
      <c r="BA110" s="95">
        <f t="shared" si="378"/>
        <v>0</v>
      </c>
      <c r="BB110" s="95">
        <f t="shared" si="378"/>
        <v>0</v>
      </c>
      <c r="BC110" s="95">
        <f t="shared" si="378"/>
        <v>0</v>
      </c>
      <c r="BD110" s="95">
        <f t="shared" si="378"/>
        <v>0</v>
      </c>
      <c r="BE110" s="95">
        <f t="shared" si="378"/>
        <v>140</v>
      </c>
      <c r="BF110" s="95">
        <f t="shared" si="378"/>
        <v>4786765.1327999998</v>
      </c>
      <c r="BG110" s="95">
        <f t="shared" si="378"/>
        <v>1341</v>
      </c>
      <c r="BH110" s="95">
        <f t="shared" si="378"/>
        <v>73025563.799999997</v>
      </c>
      <c r="BI110" s="95">
        <f t="shared" si="378"/>
        <v>311</v>
      </c>
      <c r="BJ110" s="95">
        <f t="shared" si="378"/>
        <v>10392307.9848</v>
      </c>
      <c r="BK110" s="95">
        <f t="shared" si="378"/>
        <v>0</v>
      </c>
      <c r="BL110" s="95">
        <f t="shared" si="378"/>
        <v>0</v>
      </c>
      <c r="BM110" s="95">
        <f t="shared" si="378"/>
        <v>107</v>
      </c>
      <c r="BN110" s="95">
        <f t="shared" si="378"/>
        <v>4339724.9279999994</v>
      </c>
      <c r="BO110" s="95">
        <f t="shared" si="378"/>
        <v>0</v>
      </c>
      <c r="BP110" s="95">
        <f t="shared" si="378"/>
        <v>0</v>
      </c>
      <c r="BQ110" s="95">
        <f t="shared" si="378"/>
        <v>250</v>
      </c>
      <c r="BR110" s="95">
        <f t="shared" si="378"/>
        <v>10279734.312960001</v>
      </c>
      <c r="BS110" s="95">
        <f t="shared" si="378"/>
        <v>551</v>
      </c>
      <c r="BT110" s="97">
        <f t="shared" si="378"/>
        <v>27358320.7128</v>
      </c>
      <c r="BU110" s="98">
        <f t="shared" si="378"/>
        <v>0</v>
      </c>
      <c r="BV110" s="95">
        <f t="shared" si="378"/>
        <v>0</v>
      </c>
      <c r="BW110" s="95">
        <f t="shared" si="378"/>
        <v>0</v>
      </c>
      <c r="BX110" s="95">
        <f t="shared" si="378"/>
        <v>0</v>
      </c>
      <c r="BY110" s="95">
        <f t="shared" si="378"/>
        <v>0</v>
      </c>
      <c r="BZ110" s="95">
        <f t="shared" ref="BZ110:DQ110" si="379">SUM(BZ111:BZ127)</f>
        <v>0</v>
      </c>
      <c r="CA110" s="95">
        <f>SUM(CA111:CA127)</f>
        <v>411</v>
      </c>
      <c r="CB110" s="95">
        <f>SUM(CB111:CB127)</f>
        <v>13248404.232000001</v>
      </c>
      <c r="CC110" s="99">
        <f t="shared" si="379"/>
        <v>0</v>
      </c>
      <c r="CD110" s="95">
        <f t="shared" si="379"/>
        <v>0</v>
      </c>
      <c r="CE110" s="95">
        <f t="shared" si="379"/>
        <v>100</v>
      </c>
      <c r="CF110" s="95">
        <f t="shared" si="379"/>
        <v>1746989.7479999999</v>
      </c>
      <c r="CG110" s="95">
        <f t="shared" si="379"/>
        <v>0</v>
      </c>
      <c r="CH110" s="95">
        <f t="shared" si="379"/>
        <v>0</v>
      </c>
      <c r="CI110" s="95">
        <f t="shared" si="379"/>
        <v>902</v>
      </c>
      <c r="CJ110" s="95">
        <f t="shared" si="379"/>
        <v>16776582.759999998</v>
      </c>
      <c r="CK110" s="95">
        <f t="shared" si="379"/>
        <v>219</v>
      </c>
      <c r="CL110" s="95">
        <f t="shared" si="379"/>
        <v>7397802.8879999993</v>
      </c>
      <c r="CM110" s="95">
        <f t="shared" si="379"/>
        <v>636</v>
      </c>
      <c r="CN110" s="95">
        <f t="shared" si="379"/>
        <v>29678485.199999996</v>
      </c>
      <c r="CO110" s="95">
        <f t="shared" si="379"/>
        <v>201</v>
      </c>
      <c r="CP110" s="95">
        <f t="shared" si="379"/>
        <v>6356368.4688000008</v>
      </c>
      <c r="CQ110" s="95">
        <f t="shared" si="379"/>
        <v>585</v>
      </c>
      <c r="CR110" s="95">
        <f t="shared" si="379"/>
        <v>30193613.629200004</v>
      </c>
      <c r="CS110" s="95">
        <f t="shared" si="379"/>
        <v>187</v>
      </c>
      <c r="CT110" s="95">
        <f t="shared" si="379"/>
        <v>6971624.351999999</v>
      </c>
      <c r="CU110" s="95">
        <f t="shared" si="379"/>
        <v>317</v>
      </c>
      <c r="CV110" s="95">
        <f t="shared" si="379"/>
        <v>11151814.296</v>
      </c>
      <c r="CW110" s="95">
        <f t="shared" si="379"/>
        <v>0</v>
      </c>
      <c r="CX110" s="95">
        <f t="shared" si="379"/>
        <v>0</v>
      </c>
      <c r="CY110" s="95">
        <f t="shared" si="379"/>
        <v>0</v>
      </c>
      <c r="CZ110" s="95">
        <f t="shared" si="379"/>
        <v>0</v>
      </c>
      <c r="DA110" s="95">
        <f t="shared" si="379"/>
        <v>309</v>
      </c>
      <c r="DB110" s="95">
        <f t="shared" si="379"/>
        <v>17672913.719999999</v>
      </c>
      <c r="DC110" s="95">
        <f t="shared" si="379"/>
        <v>0</v>
      </c>
      <c r="DD110" s="95">
        <f t="shared" si="379"/>
        <v>0</v>
      </c>
      <c r="DE110" s="95">
        <f t="shared" si="379"/>
        <v>281</v>
      </c>
      <c r="DF110" s="95">
        <f t="shared" si="379"/>
        <v>10954942.991999999</v>
      </c>
      <c r="DG110" s="95">
        <f t="shared" si="379"/>
        <v>0</v>
      </c>
      <c r="DH110" s="95">
        <f t="shared" si="379"/>
        <v>0</v>
      </c>
      <c r="DI110" s="95">
        <f t="shared" si="379"/>
        <v>116</v>
      </c>
      <c r="DJ110" s="95">
        <f t="shared" si="379"/>
        <v>6221100.5510099996</v>
      </c>
      <c r="DK110" s="95">
        <f t="shared" si="379"/>
        <v>15668</v>
      </c>
      <c r="DL110" s="95">
        <f t="shared" si="379"/>
        <v>839380034.37836993</v>
      </c>
      <c r="DM110" s="95">
        <f t="shared" si="379"/>
        <v>0</v>
      </c>
      <c r="DN110" s="95">
        <f t="shared" si="379"/>
        <v>22424.45</v>
      </c>
      <c r="DO110" s="95">
        <f t="shared" si="379"/>
        <v>22424.45</v>
      </c>
      <c r="DQ110" s="95">
        <f t="shared" si="379"/>
        <v>15640.55</v>
      </c>
    </row>
    <row r="111" spans="1:121" ht="15.75" hidden="1" customHeight="1" x14ac:dyDescent="0.25">
      <c r="A111" s="128"/>
      <c r="B111" s="129">
        <v>84</v>
      </c>
      <c r="C111" s="363" t="s">
        <v>323</v>
      </c>
      <c r="D111" s="102" t="s">
        <v>324</v>
      </c>
      <c r="E111" s="89">
        <v>23150</v>
      </c>
      <c r="F111" s="130">
        <v>0.98</v>
      </c>
      <c r="G111" s="104">
        <v>1</v>
      </c>
      <c r="H111" s="105"/>
      <c r="I111" s="106">
        <v>1.4</v>
      </c>
      <c r="J111" s="106">
        <v>1.68</v>
      </c>
      <c r="K111" s="106">
        <v>2.23</v>
      </c>
      <c r="L111" s="107">
        <v>2.57</v>
      </c>
      <c r="M111" s="110">
        <v>7</v>
      </c>
      <c r="N111" s="109">
        <f t="shared" ref="N111:N117" si="380">(M111*$E111*$F111*$G111*$I111*$N$11)</f>
        <v>244565.86</v>
      </c>
      <c r="O111" s="110">
        <v>10</v>
      </c>
      <c r="P111" s="110">
        <f t="shared" ref="P111:P117" si="381">(O111*$E111*$F111*$G111*$I111*$P$11)</f>
        <v>349379.80000000005</v>
      </c>
      <c r="Q111" s="110">
        <v>0</v>
      </c>
      <c r="R111" s="109">
        <f t="shared" ref="R111:R117" si="382">(Q111*$E111*$F111*$G111*$I111*$R$11)</f>
        <v>0</v>
      </c>
      <c r="S111" s="110"/>
      <c r="T111" s="109">
        <f t="shared" si="138"/>
        <v>0</v>
      </c>
      <c r="U111" s="110">
        <v>0</v>
      </c>
      <c r="V111" s="109">
        <f t="shared" ref="V111:V117" si="383">(U111*$E111*$F111*$G111*$I111*$V$11)</f>
        <v>0</v>
      </c>
      <c r="W111" s="110">
        <v>0</v>
      </c>
      <c r="X111" s="109">
        <f t="shared" ref="X111:X117" si="384">(W111*$E111*$F111*$G111*$I111*$X$11)</f>
        <v>0</v>
      </c>
      <c r="Y111" s="110"/>
      <c r="Z111" s="109">
        <f t="shared" ref="Z111:Z117" si="385">(Y111*$E111*$F111*$G111*$I111*$Z$11)</f>
        <v>0</v>
      </c>
      <c r="AA111" s="110">
        <v>0</v>
      </c>
      <c r="AB111" s="109">
        <f t="shared" ref="AB111:AB117" si="386">(AA111*$E111*$F111*$G111*$I111*$AB$11)</f>
        <v>0</v>
      </c>
      <c r="AC111" s="110"/>
      <c r="AD111" s="109">
        <f t="shared" ref="AD111:AD117" si="387">(AC111*$E111*$F111*$G111*$I111*$AD$11)</f>
        <v>0</v>
      </c>
      <c r="AE111" s="110">
        <v>0</v>
      </c>
      <c r="AF111" s="109">
        <f t="shared" ref="AF111:AF117" si="388">(AE111*$E111*$F111*$G111*$I111*$AF$11)</f>
        <v>0</v>
      </c>
      <c r="AG111" s="112"/>
      <c r="AH111" s="109">
        <f t="shared" ref="AH111:AH117" si="389">(AG111*$E111*$F111*$G111*$I111*$AH$11)</f>
        <v>0</v>
      </c>
      <c r="AI111" s="110">
        <v>2</v>
      </c>
      <c r="AJ111" s="109">
        <f t="shared" ref="AJ111:AJ117" si="390">(AI111*$E111*$F111*$G111*$I111*$AJ$11)</f>
        <v>69875.960000000006</v>
      </c>
      <c r="AK111" s="110"/>
      <c r="AL111" s="110">
        <f t="shared" ref="AL111:AL117" si="391">(AK111*$E111*$F111*$G111*$I111*$AL$11)</f>
        <v>0</v>
      </c>
      <c r="AM111" s="110">
        <v>31</v>
      </c>
      <c r="AN111" s="109">
        <f t="shared" ref="AN111:AN117" si="392">(AM111*$E111*$F111*$G111*$J111*$AN$11)</f>
        <v>1299692.8560000001</v>
      </c>
      <c r="AO111" s="132"/>
      <c r="AP111" s="109">
        <f t="shared" ref="AP111:AP117" si="393">(AO111*$E111*$F111*$G111*$J111*$AP$11)</f>
        <v>0</v>
      </c>
      <c r="AQ111" s="110">
        <v>1</v>
      </c>
      <c r="AR111" s="116">
        <f t="shared" ref="AR111:AR117" si="394">(AQ111*$E111*$F111*$G111*$J111*$AR$11)</f>
        <v>41925.576000000001</v>
      </c>
      <c r="AS111" s="110"/>
      <c r="AT111" s="109">
        <f t="shared" ref="AT111:AT117" si="395">(AS111*$E111*$F111*$G111*$I111*$AT$11)</f>
        <v>0</v>
      </c>
      <c r="AU111" s="110"/>
      <c r="AV111" s="110">
        <f t="shared" ref="AV111:AV117" si="396">(AU111*$E111*$F111*$G111*$I111*$AV$11)</f>
        <v>0</v>
      </c>
      <c r="AW111" s="110"/>
      <c r="AX111" s="109">
        <f t="shared" ref="AX111:AX117" si="397">(AW111*$E111*$F111*$G111*$I111*$AX$11)</f>
        <v>0</v>
      </c>
      <c r="AY111" s="110">
        <v>0</v>
      </c>
      <c r="AZ111" s="109">
        <f t="shared" ref="AZ111:AZ117" si="398">(AY111*$E111*$F111*$G111*$I111*$AZ$11)</f>
        <v>0</v>
      </c>
      <c r="BA111" s="110">
        <v>0</v>
      </c>
      <c r="BB111" s="109">
        <f t="shared" ref="BB111:BB117" si="399">(BA111*$E111*$F111*$G111*$I111*$BB$11)</f>
        <v>0</v>
      </c>
      <c r="BC111" s="110">
        <v>0</v>
      </c>
      <c r="BD111" s="109">
        <f t="shared" ref="BD111:BD117" si="400">(BC111*$E111*$F111*$G111*$I111*$BD$11)</f>
        <v>0</v>
      </c>
      <c r="BE111" s="110"/>
      <c r="BF111" s="109">
        <f t="shared" ref="BF111:BF117" si="401">(BE111*$E111*$F111*$G111*$I111*$BF$11)</f>
        <v>0</v>
      </c>
      <c r="BG111" s="110">
        <v>5</v>
      </c>
      <c r="BH111" s="109">
        <f t="shared" ref="BH111:BH117" si="402">(BG111*$E111*$F111*$G111*$J111*$BH$11)</f>
        <v>190570.8</v>
      </c>
      <c r="BI111" s="110"/>
      <c r="BJ111" s="109">
        <f t="shared" ref="BJ111:BJ117" si="403">(BI111*$E111*$F111*$G111*$J111*$BJ$11)</f>
        <v>0</v>
      </c>
      <c r="BK111" s="110">
        <v>0</v>
      </c>
      <c r="BL111" s="109">
        <f t="shared" ref="BL111:BL117" si="404">(BK111*$E111*$F111*$G111*$J111*$BL$11)</f>
        <v>0</v>
      </c>
      <c r="BM111" s="110"/>
      <c r="BN111" s="109">
        <f t="shared" ref="BN111:BN117" si="405">(BM111*$E111*$F111*$G111*$J111*$BN$11)</f>
        <v>0</v>
      </c>
      <c r="BO111" s="110"/>
      <c r="BP111" s="109">
        <f t="shared" ref="BP111:BP117" si="406">(BO111*$E111*$F111*$G111*$J111*$BP$11)</f>
        <v>0</v>
      </c>
      <c r="BQ111" s="110"/>
      <c r="BR111" s="109">
        <f t="shared" ref="BR111:BR117" si="407">(BQ111*$E111*$F111*$G111*$J111*$BR$11)</f>
        <v>0</v>
      </c>
      <c r="BS111" s="110"/>
      <c r="BT111" s="116">
        <f t="shared" ref="BT111:BT117" si="408">(BS111*$E111*$F111*$G111*$J111*$BT$11)</f>
        <v>0</v>
      </c>
      <c r="BU111" s="133">
        <v>0</v>
      </c>
      <c r="BV111" s="109">
        <f t="shared" ref="BV111:BV117" si="409">(BU111*$E111*$F111*$G111*$I111*$BV$11)</f>
        <v>0</v>
      </c>
      <c r="BW111" s="110">
        <v>0</v>
      </c>
      <c r="BX111" s="109">
        <f t="shared" ref="BX111:BX117" si="410">(BW111*$E111*$F111*$G111*$I111*$BX$11)</f>
        <v>0</v>
      </c>
      <c r="BY111" s="110">
        <v>0</v>
      </c>
      <c r="BZ111" s="109">
        <f t="shared" ref="BZ111:BZ117" si="411">(BY111*$E111*$F111*$G111*$I111*$BZ$11)</f>
        <v>0</v>
      </c>
      <c r="CA111" s="110"/>
      <c r="CB111" s="109">
        <f t="shared" ref="CB111:CB117" si="412">(CA111*$E111*$F111*$G111*$J111*$CB$11)</f>
        <v>0</v>
      </c>
      <c r="CC111" s="134"/>
      <c r="CD111" s="110">
        <f t="shared" ref="CD111:CD117" si="413">(CC111*$E111*$F111*$G111*$I111*$CD$11)</f>
        <v>0</v>
      </c>
      <c r="CE111" s="110">
        <v>4</v>
      </c>
      <c r="CF111" s="109">
        <f t="shared" ref="CF111:CF117" si="414">(CE111*$E111*$F111*$G111*$I111*$CF$11)</f>
        <v>88933.04</v>
      </c>
      <c r="CG111" s="110"/>
      <c r="CH111" s="109">
        <f>(CG111*$E111*$F111*$G111*$I111*$CH$11)</f>
        <v>0</v>
      </c>
      <c r="CI111" s="110"/>
      <c r="CJ111" s="109">
        <f t="shared" ref="CJ111:CJ117" si="415">(CI111*$E111*$F111*$G111*$I111*$CJ$11)</f>
        <v>0</v>
      </c>
      <c r="CK111" s="110"/>
      <c r="CL111" s="109">
        <f t="shared" ref="CL111:CL117" si="416">(CK111*$E111*$F111*$G111*$I111*$CL$11)</f>
        <v>0</v>
      </c>
      <c r="CM111" s="110"/>
      <c r="CN111" s="109">
        <f t="shared" ref="CN111:CN117" si="417">(CM111*$E111*$F111*$G111*$I111*$CN$11)</f>
        <v>0</v>
      </c>
      <c r="CO111" s="110"/>
      <c r="CP111" s="109">
        <f t="shared" ref="CP111:CP117" si="418">(CO111*$E111*$F111*$G111*$I111*$CP$11)</f>
        <v>0</v>
      </c>
      <c r="CQ111" s="110">
        <v>0</v>
      </c>
      <c r="CR111" s="109">
        <f t="shared" ref="CR111:CR117" si="419">(CQ111*$E111*$F111*$G111*$J111*$CR$11)</f>
        <v>0</v>
      </c>
      <c r="CS111" s="110"/>
      <c r="CT111" s="109">
        <f t="shared" ref="CT111:CT117" si="420">(CS111*$E111*$F111*$G111*$J111*$CT$11)</f>
        <v>0</v>
      </c>
      <c r="CU111" s="110"/>
      <c r="CV111" s="109">
        <f t="shared" ref="CV111:CV117" si="421">(CU111*$E111*$F111*$G111*$J111*$CV$11)</f>
        <v>0</v>
      </c>
      <c r="CW111" s="132"/>
      <c r="CX111" s="109">
        <f t="shared" ref="CX111:CX117" si="422">(CW111*$E111*$F111*$G111*$J111*$CX$11)</f>
        <v>0</v>
      </c>
      <c r="CY111" s="110">
        <v>0</v>
      </c>
      <c r="CZ111" s="116">
        <f t="shared" ref="CZ111:CZ117" si="423">(CY111*$E111*$F111*$G111*$J111*$CZ$11)</f>
        <v>0</v>
      </c>
      <c r="DA111" s="110">
        <v>2</v>
      </c>
      <c r="DB111" s="109">
        <f t="shared" ref="DB111:DB117" si="424">(DA111*$E111*$F111*$G111*$J111*$DB$11)</f>
        <v>76228.319999999992</v>
      </c>
      <c r="DC111" s="134"/>
      <c r="DD111" s="109">
        <f t="shared" ref="DD111:DD117" si="425">(DC111*$E111*$F111*$G111*$J111*$DD$11)</f>
        <v>0</v>
      </c>
      <c r="DE111" s="110"/>
      <c r="DF111" s="109">
        <f t="shared" ref="DF111:DF117" si="426">(DE111*$E111*$F111*$G111*$J111*$DF$11)</f>
        <v>0</v>
      </c>
      <c r="DG111" s="110"/>
      <c r="DH111" s="109">
        <f t="shared" ref="DH111:DH117" si="427">(DG111*$E111*$F111*$G111*$K111*$DH$11)</f>
        <v>0</v>
      </c>
      <c r="DI111" s="110"/>
      <c r="DJ111" s="122">
        <f t="shared" ref="DJ111:DJ117" si="428">(DI111*$E111*$F111*$G111*$L111*$DJ$11)</f>
        <v>0</v>
      </c>
      <c r="DK111" s="123">
        <f t="shared" ref="DK111:DL127" si="429">SUM(M111,O111,Q111,S111,U111,W111,Y111,AA111,AC111,AE111,AG111,AI111,AO111,AS111,AU111,BY111,AK111,AY111,BA111,BC111,CO111,BE111,BG111,AM111,BK111,AQ111,CQ111,BM111,CS111,BO111,BQ111,BS111,CA111,BU111,BW111,CC111,CE111,CG111,CI111,CK111,CM111,CU111,CW111,BI111,AW111,CY111,DA111,DC111,DE111,DG111,DI111)</f>
        <v>62</v>
      </c>
      <c r="DL111" s="122">
        <f t="shared" si="429"/>
        <v>2361172.2119999998</v>
      </c>
      <c r="DM111" s="1"/>
      <c r="DN111" s="1">
        <f t="shared" ref="DN111:DN118" si="430">DK111*F111</f>
        <v>60.76</v>
      </c>
      <c r="DO111" s="52">
        <f t="shared" ref="DO111:DO127" si="431">DK111*F111</f>
        <v>60.76</v>
      </c>
      <c r="DQ111" s="52">
        <f t="shared" ref="DQ111:DQ127" si="432">DK111*G111</f>
        <v>62</v>
      </c>
    </row>
    <row r="112" spans="1:121" ht="15.75" hidden="1" customHeight="1" x14ac:dyDescent="0.25">
      <c r="A112" s="128"/>
      <c r="B112" s="129">
        <v>85</v>
      </c>
      <c r="C112" s="363" t="s">
        <v>325</v>
      </c>
      <c r="D112" s="102" t="s">
        <v>326</v>
      </c>
      <c r="E112" s="89">
        <v>23150</v>
      </c>
      <c r="F112" s="130">
        <v>1.55</v>
      </c>
      <c r="G112" s="104">
        <v>1</v>
      </c>
      <c r="H112" s="105"/>
      <c r="I112" s="106">
        <v>1.4</v>
      </c>
      <c r="J112" s="106">
        <v>1.68</v>
      </c>
      <c r="K112" s="106">
        <v>2.23</v>
      </c>
      <c r="L112" s="107">
        <v>2.57</v>
      </c>
      <c r="M112" s="110">
        <v>1</v>
      </c>
      <c r="N112" s="109">
        <f t="shared" si="380"/>
        <v>55259.05</v>
      </c>
      <c r="O112" s="110"/>
      <c r="P112" s="110">
        <f t="shared" si="381"/>
        <v>0</v>
      </c>
      <c r="Q112" s="110">
        <v>44</v>
      </c>
      <c r="R112" s="109">
        <f t="shared" si="382"/>
        <v>2431398.2000000002</v>
      </c>
      <c r="S112" s="110"/>
      <c r="T112" s="109">
        <f t="shared" si="138"/>
        <v>0</v>
      </c>
      <c r="U112" s="110"/>
      <c r="V112" s="109">
        <f t="shared" si="383"/>
        <v>0</v>
      </c>
      <c r="W112" s="110"/>
      <c r="X112" s="109">
        <f t="shared" si="384"/>
        <v>0</v>
      </c>
      <c r="Y112" s="110"/>
      <c r="Z112" s="109">
        <f t="shared" si="385"/>
        <v>0</v>
      </c>
      <c r="AA112" s="110"/>
      <c r="AB112" s="109">
        <f t="shared" si="386"/>
        <v>0</v>
      </c>
      <c r="AC112" s="110"/>
      <c r="AD112" s="109">
        <f t="shared" si="387"/>
        <v>0</v>
      </c>
      <c r="AE112" s="110"/>
      <c r="AF112" s="109">
        <f t="shared" si="388"/>
        <v>0</v>
      </c>
      <c r="AG112" s="112"/>
      <c r="AH112" s="109">
        <f t="shared" si="389"/>
        <v>0</v>
      </c>
      <c r="AI112" s="110"/>
      <c r="AJ112" s="109">
        <f t="shared" si="390"/>
        <v>0</v>
      </c>
      <c r="AK112" s="110"/>
      <c r="AL112" s="110">
        <f t="shared" si="391"/>
        <v>0</v>
      </c>
      <c r="AM112" s="110">
        <v>0</v>
      </c>
      <c r="AN112" s="109">
        <f t="shared" si="392"/>
        <v>0</v>
      </c>
      <c r="AO112" s="132"/>
      <c r="AP112" s="109">
        <f t="shared" si="393"/>
        <v>0</v>
      </c>
      <c r="AQ112" s="110">
        <v>1</v>
      </c>
      <c r="AR112" s="116">
        <f t="shared" si="394"/>
        <v>66310.86</v>
      </c>
      <c r="AS112" s="110"/>
      <c r="AT112" s="109">
        <f t="shared" si="395"/>
        <v>0</v>
      </c>
      <c r="AU112" s="110"/>
      <c r="AV112" s="110">
        <f t="shared" si="396"/>
        <v>0</v>
      </c>
      <c r="AW112" s="110"/>
      <c r="AX112" s="109">
        <f t="shared" si="397"/>
        <v>0</v>
      </c>
      <c r="AY112" s="110"/>
      <c r="AZ112" s="109">
        <f t="shared" si="398"/>
        <v>0</v>
      </c>
      <c r="BA112" s="110"/>
      <c r="BB112" s="109">
        <f t="shared" si="399"/>
        <v>0</v>
      </c>
      <c r="BC112" s="110"/>
      <c r="BD112" s="109">
        <f t="shared" si="400"/>
        <v>0</v>
      </c>
      <c r="BE112" s="110"/>
      <c r="BF112" s="109">
        <f t="shared" si="401"/>
        <v>0</v>
      </c>
      <c r="BG112" s="110">
        <v>5</v>
      </c>
      <c r="BH112" s="109">
        <f t="shared" si="402"/>
        <v>301413</v>
      </c>
      <c r="BI112" s="110"/>
      <c r="BJ112" s="109">
        <f t="shared" si="403"/>
        <v>0</v>
      </c>
      <c r="BK112" s="110"/>
      <c r="BL112" s="109">
        <f t="shared" si="404"/>
        <v>0</v>
      </c>
      <c r="BM112" s="110"/>
      <c r="BN112" s="109">
        <f t="shared" si="405"/>
        <v>0</v>
      </c>
      <c r="BO112" s="110"/>
      <c r="BP112" s="109">
        <f t="shared" si="406"/>
        <v>0</v>
      </c>
      <c r="BQ112" s="110"/>
      <c r="BR112" s="109">
        <f t="shared" si="407"/>
        <v>0</v>
      </c>
      <c r="BS112" s="110"/>
      <c r="BT112" s="116">
        <f t="shared" si="408"/>
        <v>0</v>
      </c>
      <c r="BU112" s="133"/>
      <c r="BV112" s="109">
        <f t="shared" si="409"/>
        <v>0</v>
      </c>
      <c r="BW112" s="110"/>
      <c r="BX112" s="109">
        <f t="shared" si="410"/>
        <v>0</v>
      </c>
      <c r="BY112" s="110"/>
      <c r="BZ112" s="109">
        <f t="shared" si="411"/>
        <v>0</v>
      </c>
      <c r="CA112" s="110"/>
      <c r="CB112" s="109">
        <f t="shared" si="412"/>
        <v>0</v>
      </c>
      <c r="CC112" s="134"/>
      <c r="CD112" s="110">
        <f t="shared" si="413"/>
        <v>0</v>
      </c>
      <c r="CE112" s="110"/>
      <c r="CF112" s="109">
        <f t="shared" si="414"/>
        <v>0</v>
      </c>
      <c r="CG112" s="110"/>
      <c r="CH112" s="109">
        <f>(CG112*$E112*$F112*$G112*$I112*$CH$11)</f>
        <v>0</v>
      </c>
      <c r="CI112" s="110"/>
      <c r="CJ112" s="109">
        <f t="shared" si="415"/>
        <v>0</v>
      </c>
      <c r="CK112" s="110"/>
      <c r="CL112" s="109">
        <f t="shared" si="416"/>
        <v>0</v>
      </c>
      <c r="CM112" s="110"/>
      <c r="CN112" s="109">
        <f t="shared" si="417"/>
        <v>0</v>
      </c>
      <c r="CO112" s="110"/>
      <c r="CP112" s="109">
        <f t="shared" si="418"/>
        <v>0</v>
      </c>
      <c r="CQ112" s="110">
        <v>0</v>
      </c>
      <c r="CR112" s="109">
        <f t="shared" si="419"/>
        <v>0</v>
      </c>
      <c r="CS112" s="110"/>
      <c r="CT112" s="109">
        <f t="shared" si="420"/>
        <v>0</v>
      </c>
      <c r="CU112" s="110"/>
      <c r="CV112" s="109">
        <f t="shared" si="421"/>
        <v>0</v>
      </c>
      <c r="CW112" s="132"/>
      <c r="CX112" s="109">
        <f t="shared" si="422"/>
        <v>0</v>
      </c>
      <c r="CY112" s="110"/>
      <c r="CZ112" s="116">
        <f t="shared" si="423"/>
        <v>0</v>
      </c>
      <c r="DA112" s="110"/>
      <c r="DB112" s="109">
        <f t="shared" si="424"/>
        <v>0</v>
      </c>
      <c r="DC112" s="134"/>
      <c r="DD112" s="109">
        <f t="shared" si="425"/>
        <v>0</v>
      </c>
      <c r="DE112" s="110"/>
      <c r="DF112" s="109">
        <f t="shared" si="426"/>
        <v>0</v>
      </c>
      <c r="DG112" s="110"/>
      <c r="DH112" s="109">
        <f t="shared" si="427"/>
        <v>0</v>
      </c>
      <c r="DI112" s="110">
        <v>0</v>
      </c>
      <c r="DJ112" s="122">
        <f t="shared" si="428"/>
        <v>0</v>
      </c>
      <c r="DK112" s="123">
        <f t="shared" si="429"/>
        <v>51</v>
      </c>
      <c r="DL112" s="122">
        <f t="shared" si="429"/>
        <v>2854381.11</v>
      </c>
      <c r="DM112" s="1"/>
      <c r="DN112" s="1">
        <f t="shared" si="430"/>
        <v>79.05</v>
      </c>
      <c r="DO112" s="52">
        <f t="shared" si="431"/>
        <v>79.05</v>
      </c>
      <c r="DQ112" s="52">
        <f t="shared" si="432"/>
        <v>51</v>
      </c>
    </row>
    <row r="113" spans="1:121" ht="15.75" hidden="1" customHeight="1" x14ac:dyDescent="0.25">
      <c r="A113" s="128"/>
      <c r="B113" s="129">
        <v>86</v>
      </c>
      <c r="C113" s="363" t="s">
        <v>327</v>
      </c>
      <c r="D113" s="102" t="s">
        <v>328</v>
      </c>
      <c r="E113" s="89">
        <v>23150</v>
      </c>
      <c r="F113" s="130">
        <v>0.84</v>
      </c>
      <c r="G113" s="104">
        <v>1</v>
      </c>
      <c r="H113" s="105"/>
      <c r="I113" s="106">
        <v>1.4</v>
      </c>
      <c r="J113" s="106">
        <v>1.68</v>
      </c>
      <c r="K113" s="106">
        <v>2.23</v>
      </c>
      <c r="L113" s="107">
        <v>2.57</v>
      </c>
      <c r="M113" s="110">
        <v>35</v>
      </c>
      <c r="N113" s="109">
        <f t="shared" si="380"/>
        <v>1048139.3999999999</v>
      </c>
      <c r="O113" s="110">
        <v>10</v>
      </c>
      <c r="P113" s="110">
        <f t="shared" si="381"/>
        <v>299468.40000000002</v>
      </c>
      <c r="Q113" s="110">
        <v>5</v>
      </c>
      <c r="R113" s="109">
        <f t="shared" si="382"/>
        <v>149734.20000000001</v>
      </c>
      <c r="S113" s="110"/>
      <c r="T113" s="109">
        <f t="shared" si="138"/>
        <v>0</v>
      </c>
      <c r="U113" s="110">
        <v>0</v>
      </c>
      <c r="V113" s="109">
        <f t="shared" si="383"/>
        <v>0</v>
      </c>
      <c r="W113" s="110">
        <v>0</v>
      </c>
      <c r="X113" s="109">
        <f t="shared" si="384"/>
        <v>0</v>
      </c>
      <c r="Y113" s="110"/>
      <c r="Z113" s="109">
        <f t="shared" si="385"/>
        <v>0</v>
      </c>
      <c r="AA113" s="110">
        <v>0</v>
      </c>
      <c r="AB113" s="109">
        <f t="shared" si="386"/>
        <v>0</v>
      </c>
      <c r="AC113" s="110">
        <v>35</v>
      </c>
      <c r="AD113" s="109">
        <f t="shared" si="387"/>
        <v>1048139.3999999999</v>
      </c>
      <c r="AE113" s="110">
        <v>0</v>
      </c>
      <c r="AF113" s="109">
        <f t="shared" si="388"/>
        <v>0</v>
      </c>
      <c r="AG113" s="112"/>
      <c r="AH113" s="109">
        <f t="shared" si="389"/>
        <v>0</v>
      </c>
      <c r="AI113" s="110">
        <v>3</v>
      </c>
      <c r="AJ113" s="109">
        <f t="shared" si="390"/>
        <v>89840.52</v>
      </c>
      <c r="AK113" s="110"/>
      <c r="AL113" s="110">
        <f t="shared" si="391"/>
        <v>0</v>
      </c>
      <c r="AM113" s="110">
        <v>0</v>
      </c>
      <c r="AN113" s="109">
        <f t="shared" si="392"/>
        <v>0</v>
      </c>
      <c r="AO113" s="132"/>
      <c r="AP113" s="109">
        <f t="shared" si="393"/>
        <v>0</v>
      </c>
      <c r="AQ113" s="110">
        <v>4</v>
      </c>
      <c r="AR113" s="116">
        <f t="shared" si="394"/>
        <v>143744.83199999999</v>
      </c>
      <c r="AS113" s="110"/>
      <c r="AT113" s="109">
        <f t="shared" si="395"/>
        <v>0</v>
      </c>
      <c r="AU113" s="110"/>
      <c r="AV113" s="110">
        <f t="shared" si="396"/>
        <v>0</v>
      </c>
      <c r="AW113" s="110"/>
      <c r="AX113" s="109">
        <f t="shared" si="397"/>
        <v>0</v>
      </c>
      <c r="AY113" s="110">
        <v>0</v>
      </c>
      <c r="AZ113" s="109">
        <f t="shared" si="398"/>
        <v>0</v>
      </c>
      <c r="BA113" s="110">
        <v>0</v>
      </c>
      <c r="BB113" s="109">
        <f t="shared" si="399"/>
        <v>0</v>
      </c>
      <c r="BC113" s="110">
        <v>0</v>
      </c>
      <c r="BD113" s="109">
        <f t="shared" si="400"/>
        <v>0</v>
      </c>
      <c r="BE113" s="110"/>
      <c r="BF113" s="109">
        <f t="shared" si="401"/>
        <v>0</v>
      </c>
      <c r="BG113" s="110">
        <v>14</v>
      </c>
      <c r="BH113" s="109">
        <f t="shared" si="402"/>
        <v>457369.92</v>
      </c>
      <c r="BI113" s="110"/>
      <c r="BJ113" s="109">
        <f t="shared" si="403"/>
        <v>0</v>
      </c>
      <c r="BK113" s="110">
        <v>0</v>
      </c>
      <c r="BL113" s="109">
        <f t="shared" si="404"/>
        <v>0</v>
      </c>
      <c r="BM113" s="110">
        <v>4</v>
      </c>
      <c r="BN113" s="109">
        <f t="shared" si="405"/>
        <v>130677.12</v>
      </c>
      <c r="BO113" s="110"/>
      <c r="BP113" s="109">
        <f t="shared" si="406"/>
        <v>0</v>
      </c>
      <c r="BQ113" s="110">
        <v>15</v>
      </c>
      <c r="BR113" s="109">
        <f t="shared" si="407"/>
        <v>627250.17599999998</v>
      </c>
      <c r="BS113" s="110">
        <v>11</v>
      </c>
      <c r="BT113" s="116">
        <f t="shared" si="408"/>
        <v>395298.288</v>
      </c>
      <c r="BU113" s="133">
        <v>0</v>
      </c>
      <c r="BV113" s="109">
        <f t="shared" si="409"/>
        <v>0</v>
      </c>
      <c r="BW113" s="110"/>
      <c r="BX113" s="109">
        <f t="shared" si="410"/>
        <v>0</v>
      </c>
      <c r="BY113" s="110">
        <v>0</v>
      </c>
      <c r="BZ113" s="109">
        <f t="shared" si="411"/>
        <v>0</v>
      </c>
      <c r="CA113" s="110">
        <v>12</v>
      </c>
      <c r="CB113" s="109">
        <f t="shared" si="412"/>
        <v>392031.36</v>
      </c>
      <c r="CC113" s="134"/>
      <c r="CD113" s="110">
        <f t="shared" si="413"/>
        <v>0</v>
      </c>
      <c r="CE113" s="110">
        <v>3</v>
      </c>
      <c r="CF113" s="109">
        <f t="shared" si="414"/>
        <v>57171.24</v>
      </c>
      <c r="CG113" s="110"/>
      <c r="CH113" s="109">
        <f>(CG113*$E113*$F113*$G113*$I113*$CH$11)</f>
        <v>0</v>
      </c>
      <c r="CI113" s="110"/>
      <c r="CJ113" s="109">
        <f t="shared" si="415"/>
        <v>0</v>
      </c>
      <c r="CK113" s="110">
        <v>10</v>
      </c>
      <c r="CL113" s="109">
        <f t="shared" si="416"/>
        <v>326692.8</v>
      </c>
      <c r="CM113" s="110">
        <v>3</v>
      </c>
      <c r="CN113" s="109">
        <f t="shared" si="417"/>
        <v>81673.2</v>
      </c>
      <c r="CO113" s="110">
        <v>4</v>
      </c>
      <c r="CP113" s="109">
        <f t="shared" si="418"/>
        <v>120876.336</v>
      </c>
      <c r="CQ113" s="110">
        <v>8</v>
      </c>
      <c r="CR113" s="109">
        <f t="shared" si="419"/>
        <v>290103.20640000002</v>
      </c>
      <c r="CS113" s="110">
        <v>22</v>
      </c>
      <c r="CT113" s="109">
        <f t="shared" si="420"/>
        <v>862468.99199999985</v>
      </c>
      <c r="CU113" s="110">
        <v>30</v>
      </c>
      <c r="CV113" s="109">
        <f t="shared" si="421"/>
        <v>980078.39999999991</v>
      </c>
      <c r="CW113" s="132"/>
      <c r="CX113" s="109">
        <f t="shared" si="422"/>
        <v>0</v>
      </c>
      <c r="CY113" s="110">
        <v>0</v>
      </c>
      <c r="CZ113" s="116">
        <f t="shared" si="423"/>
        <v>0</v>
      </c>
      <c r="DA113" s="110">
        <v>2</v>
      </c>
      <c r="DB113" s="109">
        <f t="shared" si="424"/>
        <v>65338.559999999998</v>
      </c>
      <c r="DC113" s="134"/>
      <c r="DD113" s="109">
        <f t="shared" si="425"/>
        <v>0</v>
      </c>
      <c r="DE113" s="110"/>
      <c r="DF113" s="109">
        <f t="shared" si="426"/>
        <v>0</v>
      </c>
      <c r="DG113" s="110"/>
      <c r="DH113" s="109">
        <f t="shared" si="427"/>
        <v>0</v>
      </c>
      <c r="DI113" s="110">
        <v>0</v>
      </c>
      <c r="DJ113" s="122">
        <f t="shared" si="428"/>
        <v>0</v>
      </c>
      <c r="DK113" s="123">
        <f t="shared" si="429"/>
        <v>230</v>
      </c>
      <c r="DL113" s="122">
        <f t="shared" si="429"/>
        <v>7566096.3503999999</v>
      </c>
      <c r="DM113" s="1"/>
      <c r="DN113" s="1">
        <f t="shared" si="430"/>
        <v>193.2</v>
      </c>
      <c r="DO113" s="52">
        <f t="shared" si="431"/>
        <v>193.2</v>
      </c>
      <c r="DQ113" s="52">
        <f t="shared" si="432"/>
        <v>230</v>
      </c>
    </row>
    <row r="114" spans="1:121" ht="30" hidden="1" customHeight="1" x14ac:dyDescent="0.25">
      <c r="A114" s="128"/>
      <c r="B114" s="129">
        <v>87</v>
      </c>
      <c r="C114" s="363" t="s">
        <v>329</v>
      </c>
      <c r="D114" s="102" t="s">
        <v>330</v>
      </c>
      <c r="E114" s="89">
        <v>23150</v>
      </c>
      <c r="F114" s="130">
        <v>1.33</v>
      </c>
      <c r="G114" s="104">
        <v>1</v>
      </c>
      <c r="H114" s="105"/>
      <c r="I114" s="106">
        <v>1.4</v>
      </c>
      <c r="J114" s="106">
        <v>1.68</v>
      </c>
      <c r="K114" s="106">
        <v>2.23</v>
      </c>
      <c r="L114" s="107">
        <v>2.57</v>
      </c>
      <c r="M114" s="110">
        <v>221</v>
      </c>
      <c r="N114" s="109">
        <f t="shared" si="380"/>
        <v>10478898.43</v>
      </c>
      <c r="O114" s="110">
        <v>15</v>
      </c>
      <c r="P114" s="110">
        <f t="shared" si="381"/>
        <v>711237.45000000007</v>
      </c>
      <c r="Q114" s="110">
        <v>5</v>
      </c>
      <c r="R114" s="109">
        <f t="shared" si="382"/>
        <v>237079.15000000002</v>
      </c>
      <c r="S114" s="110"/>
      <c r="T114" s="109">
        <f t="shared" si="138"/>
        <v>0</v>
      </c>
      <c r="U114" s="110"/>
      <c r="V114" s="109">
        <f t="shared" si="383"/>
        <v>0</v>
      </c>
      <c r="W114" s="110"/>
      <c r="X114" s="109">
        <f t="shared" si="384"/>
        <v>0</v>
      </c>
      <c r="Y114" s="110"/>
      <c r="Z114" s="109">
        <f t="shared" si="385"/>
        <v>0</v>
      </c>
      <c r="AA114" s="110"/>
      <c r="AB114" s="109">
        <f t="shared" si="386"/>
        <v>0</v>
      </c>
      <c r="AC114" s="110">
        <v>5</v>
      </c>
      <c r="AD114" s="109">
        <f t="shared" si="387"/>
        <v>237079.15000000002</v>
      </c>
      <c r="AE114" s="110"/>
      <c r="AF114" s="109">
        <f t="shared" si="388"/>
        <v>0</v>
      </c>
      <c r="AG114" s="112"/>
      <c r="AH114" s="109">
        <f t="shared" si="389"/>
        <v>0</v>
      </c>
      <c r="AI114" s="110"/>
      <c r="AJ114" s="109">
        <f t="shared" si="390"/>
        <v>0</v>
      </c>
      <c r="AK114" s="110"/>
      <c r="AL114" s="110">
        <f t="shared" si="391"/>
        <v>0</v>
      </c>
      <c r="AM114" s="110">
        <v>7</v>
      </c>
      <c r="AN114" s="109">
        <f t="shared" si="392"/>
        <v>398292.97200000001</v>
      </c>
      <c r="AO114" s="132"/>
      <c r="AP114" s="109">
        <f t="shared" si="393"/>
        <v>0</v>
      </c>
      <c r="AQ114" s="110">
        <v>1</v>
      </c>
      <c r="AR114" s="116">
        <f t="shared" si="394"/>
        <v>56898.996000000006</v>
      </c>
      <c r="AS114" s="110"/>
      <c r="AT114" s="109">
        <f t="shared" si="395"/>
        <v>0</v>
      </c>
      <c r="AU114" s="110"/>
      <c r="AV114" s="110">
        <f t="shared" si="396"/>
        <v>0</v>
      </c>
      <c r="AW114" s="110"/>
      <c r="AX114" s="109">
        <f t="shared" si="397"/>
        <v>0</v>
      </c>
      <c r="AY114" s="110"/>
      <c r="AZ114" s="109">
        <f t="shared" si="398"/>
        <v>0</v>
      </c>
      <c r="BA114" s="110"/>
      <c r="BB114" s="109">
        <f t="shared" si="399"/>
        <v>0</v>
      </c>
      <c r="BC114" s="110"/>
      <c r="BD114" s="109">
        <f t="shared" si="400"/>
        <v>0</v>
      </c>
      <c r="BE114" s="110"/>
      <c r="BF114" s="109">
        <f t="shared" si="401"/>
        <v>0</v>
      </c>
      <c r="BG114" s="110">
        <v>10</v>
      </c>
      <c r="BH114" s="109">
        <f t="shared" si="402"/>
        <v>517263.6</v>
      </c>
      <c r="BI114" s="110"/>
      <c r="BJ114" s="109">
        <f t="shared" si="403"/>
        <v>0</v>
      </c>
      <c r="BK114" s="110"/>
      <c r="BL114" s="109">
        <f t="shared" si="404"/>
        <v>0</v>
      </c>
      <c r="BM114" s="110"/>
      <c r="BN114" s="109">
        <f t="shared" si="405"/>
        <v>0</v>
      </c>
      <c r="BO114" s="110"/>
      <c r="BP114" s="109">
        <f t="shared" si="406"/>
        <v>0</v>
      </c>
      <c r="BQ114" s="110"/>
      <c r="BR114" s="109">
        <f t="shared" si="407"/>
        <v>0</v>
      </c>
      <c r="BS114" s="110">
        <v>4</v>
      </c>
      <c r="BT114" s="116">
        <f t="shared" si="408"/>
        <v>227595.98400000003</v>
      </c>
      <c r="BU114" s="133"/>
      <c r="BV114" s="109">
        <f t="shared" si="409"/>
        <v>0</v>
      </c>
      <c r="BW114" s="110"/>
      <c r="BX114" s="109">
        <f t="shared" si="410"/>
        <v>0</v>
      </c>
      <c r="BY114" s="110"/>
      <c r="BZ114" s="109">
        <f t="shared" si="411"/>
        <v>0</v>
      </c>
      <c r="CA114" s="110">
        <v>3</v>
      </c>
      <c r="CB114" s="109">
        <f t="shared" si="412"/>
        <v>155179.07999999999</v>
      </c>
      <c r="CC114" s="134"/>
      <c r="CD114" s="110">
        <f t="shared" si="413"/>
        <v>0</v>
      </c>
      <c r="CE114" s="110"/>
      <c r="CF114" s="109">
        <f t="shared" si="414"/>
        <v>0</v>
      </c>
      <c r="CG114" s="110"/>
      <c r="CH114" s="109"/>
      <c r="CI114" s="110"/>
      <c r="CJ114" s="109">
        <f t="shared" si="415"/>
        <v>0</v>
      </c>
      <c r="CK114" s="110">
        <v>1</v>
      </c>
      <c r="CL114" s="109">
        <f t="shared" si="416"/>
        <v>51726.359999999993</v>
      </c>
      <c r="CM114" s="110"/>
      <c r="CN114" s="109">
        <f t="shared" si="417"/>
        <v>0</v>
      </c>
      <c r="CO114" s="110">
        <v>6</v>
      </c>
      <c r="CP114" s="109">
        <f t="shared" si="418"/>
        <v>287081.29800000001</v>
      </c>
      <c r="CQ114" s="110">
        <v>3</v>
      </c>
      <c r="CR114" s="109">
        <f t="shared" si="419"/>
        <v>172248.7788</v>
      </c>
      <c r="CS114" s="110"/>
      <c r="CT114" s="109">
        <f t="shared" si="420"/>
        <v>0</v>
      </c>
      <c r="CU114" s="110">
        <v>2</v>
      </c>
      <c r="CV114" s="109">
        <f t="shared" si="421"/>
        <v>103452.72</v>
      </c>
      <c r="CW114" s="132"/>
      <c r="CX114" s="109">
        <f t="shared" si="422"/>
        <v>0</v>
      </c>
      <c r="CY114" s="110"/>
      <c r="CZ114" s="116">
        <f t="shared" si="423"/>
        <v>0</v>
      </c>
      <c r="DA114" s="110"/>
      <c r="DB114" s="109">
        <f t="shared" si="424"/>
        <v>0</v>
      </c>
      <c r="DC114" s="134"/>
      <c r="DD114" s="109">
        <f t="shared" si="425"/>
        <v>0</v>
      </c>
      <c r="DE114" s="110">
        <v>4</v>
      </c>
      <c r="DF114" s="109">
        <f t="shared" si="426"/>
        <v>248286.52799999999</v>
      </c>
      <c r="DG114" s="110"/>
      <c r="DH114" s="109">
        <f t="shared" si="427"/>
        <v>0</v>
      </c>
      <c r="DI114" s="110"/>
      <c r="DJ114" s="122">
        <f t="shared" si="428"/>
        <v>0</v>
      </c>
      <c r="DK114" s="123">
        <f t="shared" si="429"/>
        <v>287</v>
      </c>
      <c r="DL114" s="122">
        <f t="shared" si="429"/>
        <v>13882320.496799998</v>
      </c>
      <c r="DM114" s="1"/>
      <c r="DN114" s="1">
        <f t="shared" si="430"/>
        <v>381.71000000000004</v>
      </c>
      <c r="DO114" s="52">
        <f t="shared" si="431"/>
        <v>381.71000000000004</v>
      </c>
      <c r="DQ114" s="52">
        <f t="shared" si="432"/>
        <v>287</v>
      </c>
    </row>
    <row r="115" spans="1:121" ht="18.75" hidden="1" x14ac:dyDescent="0.25">
      <c r="A115" s="128"/>
      <c r="B115" s="129">
        <v>88</v>
      </c>
      <c r="C115" s="363" t="s">
        <v>331</v>
      </c>
      <c r="D115" s="102" t="s">
        <v>332</v>
      </c>
      <c r="E115" s="89">
        <v>23150</v>
      </c>
      <c r="F115" s="130">
        <v>0.96</v>
      </c>
      <c r="G115" s="256">
        <v>0.95</v>
      </c>
      <c r="H115" s="248"/>
      <c r="I115" s="106">
        <v>1.4</v>
      </c>
      <c r="J115" s="106">
        <v>1.68</v>
      </c>
      <c r="K115" s="106">
        <v>2.23</v>
      </c>
      <c r="L115" s="107">
        <v>2.57</v>
      </c>
      <c r="M115" s="110">
        <v>31</v>
      </c>
      <c r="N115" s="109">
        <f t="shared" si="380"/>
        <v>1007925.0719999999</v>
      </c>
      <c r="O115" s="110">
        <f>30+9+200-18-12</f>
        <v>209</v>
      </c>
      <c r="P115" s="110">
        <f t="shared" si="381"/>
        <v>6795365.8080000011</v>
      </c>
      <c r="Q115" s="110">
        <v>18</v>
      </c>
      <c r="R115" s="109">
        <f t="shared" si="382"/>
        <v>585246.81599999999</v>
      </c>
      <c r="S115" s="110"/>
      <c r="T115" s="109">
        <f t="shared" si="138"/>
        <v>0</v>
      </c>
      <c r="U115" s="110">
        <v>0</v>
      </c>
      <c r="V115" s="109">
        <f t="shared" si="383"/>
        <v>0</v>
      </c>
      <c r="W115" s="110">
        <v>0</v>
      </c>
      <c r="X115" s="109">
        <f t="shared" si="384"/>
        <v>0</v>
      </c>
      <c r="Y115" s="110"/>
      <c r="Z115" s="109">
        <f t="shared" si="385"/>
        <v>0</v>
      </c>
      <c r="AA115" s="110">
        <v>0</v>
      </c>
      <c r="AB115" s="109">
        <f t="shared" si="386"/>
        <v>0</v>
      </c>
      <c r="AC115" s="110">
        <v>40</v>
      </c>
      <c r="AD115" s="109">
        <f t="shared" si="387"/>
        <v>1300548.48</v>
      </c>
      <c r="AE115" s="110">
        <v>0</v>
      </c>
      <c r="AF115" s="109">
        <f t="shared" si="388"/>
        <v>0</v>
      </c>
      <c r="AG115" s="112"/>
      <c r="AH115" s="109">
        <f t="shared" si="389"/>
        <v>0</v>
      </c>
      <c r="AI115" s="110">
        <v>2</v>
      </c>
      <c r="AJ115" s="109">
        <f t="shared" si="390"/>
        <v>65027.423999999999</v>
      </c>
      <c r="AK115" s="110"/>
      <c r="AL115" s="110">
        <f t="shared" si="391"/>
        <v>0</v>
      </c>
      <c r="AM115" s="110">
        <v>10</v>
      </c>
      <c r="AN115" s="109">
        <f t="shared" si="392"/>
        <v>390164.54399999999</v>
      </c>
      <c r="AO115" s="132"/>
      <c r="AP115" s="109">
        <f t="shared" si="393"/>
        <v>0</v>
      </c>
      <c r="AQ115" s="110">
        <v>5</v>
      </c>
      <c r="AR115" s="116">
        <f t="shared" si="394"/>
        <v>195082.272</v>
      </c>
      <c r="AS115" s="110"/>
      <c r="AT115" s="109">
        <f t="shared" si="395"/>
        <v>0</v>
      </c>
      <c r="AU115" s="110"/>
      <c r="AV115" s="110">
        <f t="shared" si="396"/>
        <v>0</v>
      </c>
      <c r="AW115" s="110"/>
      <c r="AX115" s="109">
        <f t="shared" si="397"/>
        <v>0</v>
      </c>
      <c r="AY115" s="110">
        <v>0</v>
      </c>
      <c r="AZ115" s="109">
        <f t="shared" si="398"/>
        <v>0</v>
      </c>
      <c r="BA115" s="110">
        <v>0</v>
      </c>
      <c r="BB115" s="109">
        <f t="shared" si="399"/>
        <v>0</v>
      </c>
      <c r="BC115" s="110">
        <v>0</v>
      </c>
      <c r="BD115" s="109">
        <f t="shared" si="400"/>
        <v>0</v>
      </c>
      <c r="BE115" s="110">
        <v>3</v>
      </c>
      <c r="BF115" s="109">
        <f t="shared" si="401"/>
        <v>113502.41279999998</v>
      </c>
      <c r="BG115" s="110">
        <v>75</v>
      </c>
      <c r="BH115" s="109">
        <f t="shared" si="402"/>
        <v>2660212.7999999998</v>
      </c>
      <c r="BI115" s="110">
        <v>8</v>
      </c>
      <c r="BJ115" s="109">
        <f t="shared" si="403"/>
        <v>326319.43679999997</v>
      </c>
      <c r="BK115" s="110">
        <v>0</v>
      </c>
      <c r="BL115" s="109">
        <f t="shared" si="404"/>
        <v>0</v>
      </c>
      <c r="BM115" s="110">
        <v>2</v>
      </c>
      <c r="BN115" s="109">
        <f t="shared" si="405"/>
        <v>70939.008000000002</v>
      </c>
      <c r="BO115" s="110"/>
      <c r="BP115" s="109">
        <f t="shared" si="406"/>
        <v>0</v>
      </c>
      <c r="BQ115" s="110">
        <v>3</v>
      </c>
      <c r="BR115" s="109">
        <f t="shared" si="407"/>
        <v>136202.89535999999</v>
      </c>
      <c r="BS115" s="110">
        <v>47</v>
      </c>
      <c r="BT115" s="116">
        <f t="shared" si="408"/>
        <v>1833773.3568</v>
      </c>
      <c r="BU115" s="133">
        <v>0</v>
      </c>
      <c r="BV115" s="109">
        <f t="shared" si="409"/>
        <v>0</v>
      </c>
      <c r="BW115" s="110">
        <v>0</v>
      </c>
      <c r="BX115" s="109">
        <f t="shared" si="410"/>
        <v>0</v>
      </c>
      <c r="BY115" s="110">
        <v>0</v>
      </c>
      <c r="BZ115" s="109">
        <f t="shared" si="411"/>
        <v>0</v>
      </c>
      <c r="CA115" s="110">
        <v>8</v>
      </c>
      <c r="CB115" s="109">
        <f t="shared" si="412"/>
        <v>283756.03200000001</v>
      </c>
      <c r="CC115" s="134"/>
      <c r="CD115" s="110">
        <f t="shared" si="413"/>
        <v>0</v>
      </c>
      <c r="CE115" s="110">
        <v>2</v>
      </c>
      <c r="CF115" s="109">
        <f t="shared" si="414"/>
        <v>41381.087999999996</v>
      </c>
      <c r="CG115" s="110"/>
      <c r="CH115" s="109">
        <f>(CG115*$E115*$F115*$G115*$I115*$CH$11)</f>
        <v>0</v>
      </c>
      <c r="CI115" s="110"/>
      <c r="CJ115" s="109">
        <f t="shared" si="415"/>
        <v>0</v>
      </c>
      <c r="CK115" s="110">
        <v>7</v>
      </c>
      <c r="CL115" s="109">
        <f t="shared" si="416"/>
        <v>248286.52799999999</v>
      </c>
      <c r="CM115" s="110"/>
      <c r="CN115" s="109">
        <f t="shared" si="417"/>
        <v>0</v>
      </c>
      <c r="CO115" s="110">
        <v>24</v>
      </c>
      <c r="CP115" s="109">
        <f t="shared" si="418"/>
        <v>787422.98879999993</v>
      </c>
      <c r="CQ115" s="110">
        <v>20</v>
      </c>
      <c r="CR115" s="109">
        <f t="shared" si="419"/>
        <v>787422.98880000005</v>
      </c>
      <c r="CS115" s="110"/>
      <c r="CT115" s="109">
        <f t="shared" si="420"/>
        <v>0</v>
      </c>
      <c r="CU115" s="110">
        <v>19</v>
      </c>
      <c r="CV115" s="109">
        <f t="shared" si="421"/>
        <v>673920.57599999988</v>
      </c>
      <c r="CW115" s="132"/>
      <c r="CX115" s="109">
        <f t="shared" si="422"/>
        <v>0</v>
      </c>
      <c r="CY115" s="110">
        <v>0</v>
      </c>
      <c r="CZ115" s="116">
        <f t="shared" si="423"/>
        <v>0</v>
      </c>
      <c r="DA115" s="110">
        <v>10</v>
      </c>
      <c r="DB115" s="109">
        <f t="shared" si="424"/>
        <v>354695.04</v>
      </c>
      <c r="DC115" s="134"/>
      <c r="DD115" s="109">
        <f t="shared" si="425"/>
        <v>0</v>
      </c>
      <c r="DE115" s="110">
        <v>5</v>
      </c>
      <c r="DF115" s="109">
        <f t="shared" si="426"/>
        <v>212817.02399999998</v>
      </c>
      <c r="DG115" s="110"/>
      <c r="DH115" s="109">
        <f t="shared" si="427"/>
        <v>0</v>
      </c>
      <c r="DI115" s="110">
        <v>1</v>
      </c>
      <c r="DJ115" s="122">
        <f t="shared" si="428"/>
        <v>60228.484559999997</v>
      </c>
      <c r="DK115" s="123">
        <f t="shared" si="429"/>
        <v>549</v>
      </c>
      <c r="DL115" s="122">
        <f t="shared" si="429"/>
        <v>18930241.075920004</v>
      </c>
      <c r="DM115" s="1"/>
      <c r="DN115" s="1">
        <f t="shared" si="430"/>
        <v>527.04</v>
      </c>
      <c r="DO115" s="52">
        <f t="shared" si="431"/>
        <v>527.04</v>
      </c>
      <c r="DQ115" s="52">
        <f t="shared" si="432"/>
        <v>521.54999999999995</v>
      </c>
    </row>
    <row r="116" spans="1:121" ht="30.75" hidden="1" customHeight="1" x14ac:dyDescent="0.25">
      <c r="A116" s="128"/>
      <c r="B116" s="129">
        <v>89</v>
      </c>
      <c r="C116" s="363" t="s">
        <v>333</v>
      </c>
      <c r="D116" s="102" t="s">
        <v>334</v>
      </c>
      <c r="E116" s="89">
        <v>23150</v>
      </c>
      <c r="F116" s="135">
        <v>2.0099999999999998</v>
      </c>
      <c r="G116" s="104">
        <v>1</v>
      </c>
      <c r="H116" s="105"/>
      <c r="I116" s="106">
        <v>1.4</v>
      </c>
      <c r="J116" s="106">
        <v>1.68</v>
      </c>
      <c r="K116" s="106">
        <v>2.23</v>
      </c>
      <c r="L116" s="107">
        <v>2.57</v>
      </c>
      <c r="M116" s="110">
        <v>0</v>
      </c>
      <c r="N116" s="109">
        <f t="shared" si="380"/>
        <v>0</v>
      </c>
      <c r="O116" s="110">
        <f>70+12</f>
        <v>82</v>
      </c>
      <c r="P116" s="110">
        <f t="shared" si="381"/>
        <v>5875997.8199999994</v>
      </c>
      <c r="Q116" s="110">
        <v>254</v>
      </c>
      <c r="R116" s="109">
        <f t="shared" si="382"/>
        <v>18201261.539999999</v>
      </c>
      <c r="S116" s="110"/>
      <c r="T116" s="109">
        <f t="shared" si="138"/>
        <v>0</v>
      </c>
      <c r="U116" s="110"/>
      <c r="V116" s="109">
        <f t="shared" si="383"/>
        <v>0</v>
      </c>
      <c r="W116" s="110"/>
      <c r="X116" s="109">
        <f t="shared" si="384"/>
        <v>0</v>
      </c>
      <c r="Y116" s="110"/>
      <c r="Z116" s="109">
        <f t="shared" si="385"/>
        <v>0</v>
      </c>
      <c r="AA116" s="110"/>
      <c r="AB116" s="109">
        <f t="shared" si="386"/>
        <v>0</v>
      </c>
      <c r="AC116" s="110">
        <v>17</v>
      </c>
      <c r="AD116" s="109">
        <f t="shared" si="387"/>
        <v>1218194.6699999997</v>
      </c>
      <c r="AE116" s="110"/>
      <c r="AF116" s="109">
        <f t="shared" si="388"/>
        <v>0</v>
      </c>
      <c r="AG116" s="112"/>
      <c r="AH116" s="109">
        <f t="shared" si="389"/>
        <v>0</v>
      </c>
      <c r="AI116" s="110"/>
      <c r="AJ116" s="109">
        <f t="shared" si="390"/>
        <v>0</v>
      </c>
      <c r="AK116" s="110"/>
      <c r="AL116" s="110">
        <f t="shared" si="391"/>
        <v>0</v>
      </c>
      <c r="AM116" s="110">
        <v>0</v>
      </c>
      <c r="AN116" s="109">
        <f t="shared" si="392"/>
        <v>0</v>
      </c>
      <c r="AO116" s="132"/>
      <c r="AP116" s="109">
        <f t="shared" si="393"/>
        <v>0</v>
      </c>
      <c r="AQ116" s="110"/>
      <c r="AR116" s="116">
        <f t="shared" si="394"/>
        <v>0</v>
      </c>
      <c r="AS116" s="110"/>
      <c r="AT116" s="109">
        <f t="shared" si="395"/>
        <v>0</v>
      </c>
      <c r="AU116" s="110"/>
      <c r="AV116" s="110">
        <f t="shared" si="396"/>
        <v>0</v>
      </c>
      <c r="AW116" s="110"/>
      <c r="AX116" s="109">
        <f t="shared" si="397"/>
        <v>0</v>
      </c>
      <c r="AY116" s="110"/>
      <c r="AZ116" s="109">
        <f t="shared" si="398"/>
        <v>0</v>
      </c>
      <c r="BA116" s="110"/>
      <c r="BB116" s="109">
        <f t="shared" si="399"/>
        <v>0</v>
      </c>
      <c r="BC116" s="110"/>
      <c r="BD116" s="109">
        <f t="shared" si="400"/>
        <v>0</v>
      </c>
      <c r="BE116" s="110"/>
      <c r="BF116" s="109">
        <f t="shared" si="401"/>
        <v>0</v>
      </c>
      <c r="BG116" s="110">
        <v>19</v>
      </c>
      <c r="BH116" s="109">
        <f t="shared" si="402"/>
        <v>1485285.4799999997</v>
      </c>
      <c r="BI116" s="110"/>
      <c r="BJ116" s="109">
        <f t="shared" si="403"/>
        <v>0</v>
      </c>
      <c r="BK116" s="110"/>
      <c r="BL116" s="109">
        <f t="shared" si="404"/>
        <v>0</v>
      </c>
      <c r="BM116" s="110"/>
      <c r="BN116" s="109">
        <f t="shared" si="405"/>
        <v>0</v>
      </c>
      <c r="BO116" s="110"/>
      <c r="BP116" s="109">
        <f t="shared" si="406"/>
        <v>0</v>
      </c>
      <c r="BQ116" s="110"/>
      <c r="BR116" s="109">
        <f t="shared" si="407"/>
        <v>0</v>
      </c>
      <c r="BS116" s="110"/>
      <c r="BT116" s="116">
        <f t="shared" si="408"/>
        <v>0</v>
      </c>
      <c r="BU116" s="133"/>
      <c r="BV116" s="109">
        <f t="shared" si="409"/>
        <v>0</v>
      </c>
      <c r="BW116" s="110"/>
      <c r="BX116" s="109">
        <f t="shared" si="410"/>
        <v>0</v>
      </c>
      <c r="BY116" s="110"/>
      <c r="BZ116" s="109">
        <f t="shared" si="411"/>
        <v>0</v>
      </c>
      <c r="CA116" s="110"/>
      <c r="CB116" s="109">
        <f t="shared" si="412"/>
        <v>0</v>
      </c>
      <c r="CC116" s="134"/>
      <c r="CD116" s="110">
        <f t="shared" si="413"/>
        <v>0</v>
      </c>
      <c r="CE116" s="110"/>
      <c r="CF116" s="109">
        <f t="shared" si="414"/>
        <v>0</v>
      </c>
      <c r="CG116" s="110"/>
      <c r="CH116" s="109">
        <f>(CG116*$E116*$F116*$G116*$I116*$CH$11)</f>
        <v>0</v>
      </c>
      <c r="CI116" s="110"/>
      <c r="CJ116" s="109">
        <f t="shared" si="415"/>
        <v>0</v>
      </c>
      <c r="CK116" s="110"/>
      <c r="CL116" s="109">
        <f t="shared" si="416"/>
        <v>0</v>
      </c>
      <c r="CM116" s="110"/>
      <c r="CN116" s="109">
        <f t="shared" si="417"/>
        <v>0</v>
      </c>
      <c r="CO116" s="110">
        <v>4</v>
      </c>
      <c r="CP116" s="109">
        <f t="shared" si="418"/>
        <v>289239.80399999995</v>
      </c>
      <c r="CQ116" s="110">
        <v>0</v>
      </c>
      <c r="CR116" s="109">
        <f t="shared" si="419"/>
        <v>0</v>
      </c>
      <c r="CS116" s="110"/>
      <c r="CT116" s="109">
        <f t="shared" si="420"/>
        <v>0</v>
      </c>
      <c r="CU116" s="110"/>
      <c r="CV116" s="109">
        <f t="shared" si="421"/>
        <v>0</v>
      </c>
      <c r="CW116" s="132"/>
      <c r="CX116" s="109">
        <f t="shared" si="422"/>
        <v>0</v>
      </c>
      <c r="CY116" s="110"/>
      <c r="CZ116" s="116">
        <f t="shared" si="423"/>
        <v>0</v>
      </c>
      <c r="DA116" s="110"/>
      <c r="DB116" s="109">
        <f t="shared" si="424"/>
        <v>0</v>
      </c>
      <c r="DC116" s="134"/>
      <c r="DD116" s="109">
        <f t="shared" si="425"/>
        <v>0</v>
      </c>
      <c r="DE116" s="110"/>
      <c r="DF116" s="109">
        <f t="shared" si="426"/>
        <v>0</v>
      </c>
      <c r="DG116" s="110"/>
      <c r="DH116" s="109">
        <f t="shared" si="427"/>
        <v>0</v>
      </c>
      <c r="DI116" s="110">
        <v>1</v>
      </c>
      <c r="DJ116" s="122">
        <f t="shared" si="428"/>
        <v>132740.41004999998</v>
      </c>
      <c r="DK116" s="123">
        <f t="shared" si="429"/>
        <v>377</v>
      </c>
      <c r="DL116" s="122">
        <f t="shared" si="429"/>
        <v>27202719.72405</v>
      </c>
      <c r="DM116" s="1"/>
      <c r="DN116" s="1">
        <f t="shared" si="430"/>
        <v>757.76999999999987</v>
      </c>
      <c r="DO116" s="52">
        <f t="shared" si="431"/>
        <v>757.76999999999987</v>
      </c>
      <c r="DQ116" s="52">
        <f t="shared" si="432"/>
        <v>377</v>
      </c>
    </row>
    <row r="117" spans="1:121" ht="30" hidden="1" customHeight="1" x14ac:dyDescent="0.25">
      <c r="A117" s="128"/>
      <c r="B117" s="129">
        <v>90</v>
      </c>
      <c r="C117" s="363" t="s">
        <v>335</v>
      </c>
      <c r="D117" s="102" t="s">
        <v>336</v>
      </c>
      <c r="E117" s="89">
        <v>23150</v>
      </c>
      <c r="F117" s="130">
        <v>1.02</v>
      </c>
      <c r="G117" s="104">
        <v>1</v>
      </c>
      <c r="H117" s="105"/>
      <c r="I117" s="106">
        <v>1.4</v>
      </c>
      <c r="J117" s="106">
        <v>1.68</v>
      </c>
      <c r="K117" s="106">
        <v>2.23</v>
      </c>
      <c r="L117" s="107">
        <v>2.57</v>
      </c>
      <c r="M117" s="110">
        <v>28</v>
      </c>
      <c r="N117" s="109">
        <f t="shared" si="380"/>
        <v>1018192.56</v>
      </c>
      <c r="O117" s="110">
        <f>40+18</f>
        <v>58</v>
      </c>
      <c r="P117" s="110">
        <f t="shared" si="381"/>
        <v>2109113.16</v>
      </c>
      <c r="Q117" s="110">
        <v>20</v>
      </c>
      <c r="R117" s="109">
        <f t="shared" si="382"/>
        <v>727280.4</v>
      </c>
      <c r="S117" s="110"/>
      <c r="T117" s="109">
        <f t="shared" si="138"/>
        <v>0</v>
      </c>
      <c r="U117" s="110">
        <v>0</v>
      </c>
      <c r="V117" s="109">
        <f t="shared" si="383"/>
        <v>0</v>
      </c>
      <c r="W117" s="110">
        <v>0</v>
      </c>
      <c r="X117" s="109">
        <f t="shared" si="384"/>
        <v>0</v>
      </c>
      <c r="Y117" s="110"/>
      <c r="Z117" s="109">
        <f t="shared" si="385"/>
        <v>0</v>
      </c>
      <c r="AA117" s="110">
        <v>0</v>
      </c>
      <c r="AB117" s="109">
        <f t="shared" si="386"/>
        <v>0</v>
      </c>
      <c r="AC117" s="110">
        <v>60</v>
      </c>
      <c r="AD117" s="109">
        <f t="shared" si="387"/>
        <v>2181841.1999999997</v>
      </c>
      <c r="AE117" s="110">
        <v>0</v>
      </c>
      <c r="AF117" s="109">
        <f t="shared" si="388"/>
        <v>0</v>
      </c>
      <c r="AG117" s="112"/>
      <c r="AH117" s="109">
        <f t="shared" si="389"/>
        <v>0</v>
      </c>
      <c r="AI117" s="110">
        <v>2</v>
      </c>
      <c r="AJ117" s="109">
        <f t="shared" si="390"/>
        <v>72728.039999999994</v>
      </c>
      <c r="AK117" s="110"/>
      <c r="AL117" s="110">
        <f t="shared" si="391"/>
        <v>0</v>
      </c>
      <c r="AM117" s="110">
        <v>5</v>
      </c>
      <c r="AN117" s="109">
        <f t="shared" si="392"/>
        <v>218184.12</v>
      </c>
      <c r="AO117" s="132"/>
      <c r="AP117" s="109">
        <f t="shared" si="393"/>
        <v>0</v>
      </c>
      <c r="AQ117" s="110">
        <v>6</v>
      </c>
      <c r="AR117" s="116">
        <f t="shared" si="394"/>
        <v>261820.94399999999</v>
      </c>
      <c r="AS117" s="110"/>
      <c r="AT117" s="109">
        <f t="shared" si="395"/>
        <v>0</v>
      </c>
      <c r="AU117" s="110"/>
      <c r="AV117" s="110">
        <f t="shared" si="396"/>
        <v>0</v>
      </c>
      <c r="AW117" s="110"/>
      <c r="AX117" s="109">
        <f t="shared" si="397"/>
        <v>0</v>
      </c>
      <c r="AY117" s="110">
        <v>0</v>
      </c>
      <c r="AZ117" s="109">
        <f t="shared" si="398"/>
        <v>0</v>
      </c>
      <c r="BA117" s="110">
        <v>0</v>
      </c>
      <c r="BB117" s="109">
        <f t="shared" si="399"/>
        <v>0</v>
      </c>
      <c r="BC117" s="110">
        <v>0</v>
      </c>
      <c r="BD117" s="109">
        <f t="shared" si="400"/>
        <v>0</v>
      </c>
      <c r="BE117" s="110">
        <v>6</v>
      </c>
      <c r="BF117" s="109">
        <f t="shared" si="401"/>
        <v>253886.976</v>
      </c>
      <c r="BG117" s="110">
        <v>300</v>
      </c>
      <c r="BH117" s="109">
        <f t="shared" si="402"/>
        <v>11900952</v>
      </c>
      <c r="BI117" s="110">
        <v>3</v>
      </c>
      <c r="BJ117" s="109">
        <f t="shared" si="403"/>
        <v>136860.94799999997</v>
      </c>
      <c r="BK117" s="110">
        <v>0</v>
      </c>
      <c r="BL117" s="109">
        <f t="shared" si="404"/>
        <v>0</v>
      </c>
      <c r="BM117" s="110">
        <v>1</v>
      </c>
      <c r="BN117" s="109">
        <f t="shared" si="405"/>
        <v>39669.839999999997</v>
      </c>
      <c r="BO117" s="110"/>
      <c r="BP117" s="109">
        <f t="shared" si="406"/>
        <v>0</v>
      </c>
      <c r="BQ117" s="110">
        <v>17</v>
      </c>
      <c r="BR117" s="109">
        <f t="shared" si="407"/>
        <v>863215.71840000001</v>
      </c>
      <c r="BS117" s="110">
        <v>17</v>
      </c>
      <c r="BT117" s="116">
        <f t="shared" si="408"/>
        <v>741826.00800000015</v>
      </c>
      <c r="BU117" s="133">
        <v>0</v>
      </c>
      <c r="BV117" s="109">
        <f t="shared" si="409"/>
        <v>0</v>
      </c>
      <c r="BW117" s="110">
        <v>0</v>
      </c>
      <c r="BX117" s="109">
        <f t="shared" si="410"/>
        <v>0</v>
      </c>
      <c r="BY117" s="110">
        <v>0</v>
      </c>
      <c r="BZ117" s="109">
        <f t="shared" si="411"/>
        <v>0</v>
      </c>
      <c r="CA117" s="110">
        <v>41</v>
      </c>
      <c r="CB117" s="109">
        <f t="shared" si="412"/>
        <v>1626463.44</v>
      </c>
      <c r="CC117" s="134"/>
      <c r="CD117" s="110">
        <f t="shared" si="413"/>
        <v>0</v>
      </c>
      <c r="CE117" s="110">
        <v>5</v>
      </c>
      <c r="CF117" s="109">
        <f t="shared" si="414"/>
        <v>115703.7</v>
      </c>
      <c r="CG117" s="110"/>
      <c r="CH117" s="109">
        <f>(CG117*$E117*$F117*$G117*$I117*$CH$11)</f>
        <v>0</v>
      </c>
      <c r="CI117" s="110"/>
      <c r="CJ117" s="109">
        <f t="shared" si="415"/>
        <v>0</v>
      </c>
      <c r="CK117" s="110">
        <v>30</v>
      </c>
      <c r="CL117" s="109">
        <f t="shared" si="416"/>
        <v>1190095.1999999997</v>
      </c>
      <c r="CM117" s="110">
        <v>22</v>
      </c>
      <c r="CN117" s="109">
        <f t="shared" si="417"/>
        <v>727280.39999999991</v>
      </c>
      <c r="CO117" s="110">
        <v>15</v>
      </c>
      <c r="CP117" s="109">
        <f t="shared" si="418"/>
        <v>550419.03</v>
      </c>
      <c r="CQ117" s="110">
        <v>20</v>
      </c>
      <c r="CR117" s="109">
        <f t="shared" si="419"/>
        <v>880670.44799999997</v>
      </c>
      <c r="CS117" s="110">
        <v>2</v>
      </c>
      <c r="CT117" s="109">
        <f t="shared" si="420"/>
        <v>95207.615999999995</v>
      </c>
      <c r="CU117" s="110">
        <v>45</v>
      </c>
      <c r="CV117" s="109">
        <f t="shared" si="421"/>
        <v>1785142.8</v>
      </c>
      <c r="CW117" s="132"/>
      <c r="CX117" s="109">
        <f t="shared" si="422"/>
        <v>0</v>
      </c>
      <c r="CY117" s="110">
        <v>0</v>
      </c>
      <c r="CZ117" s="116">
        <f t="shared" si="423"/>
        <v>0</v>
      </c>
      <c r="DA117" s="110">
        <v>10</v>
      </c>
      <c r="DB117" s="109">
        <f t="shared" si="424"/>
        <v>396698.39999999997</v>
      </c>
      <c r="DC117" s="134"/>
      <c r="DD117" s="109">
        <f t="shared" si="425"/>
        <v>0</v>
      </c>
      <c r="DE117" s="110">
        <v>5</v>
      </c>
      <c r="DF117" s="109">
        <f t="shared" si="426"/>
        <v>238019.03999999998</v>
      </c>
      <c r="DG117" s="110"/>
      <c r="DH117" s="109">
        <f t="shared" si="427"/>
        <v>0</v>
      </c>
      <c r="DI117" s="110">
        <v>3</v>
      </c>
      <c r="DJ117" s="122">
        <f t="shared" si="428"/>
        <v>202082.41529999999</v>
      </c>
      <c r="DK117" s="123">
        <f t="shared" si="429"/>
        <v>721</v>
      </c>
      <c r="DL117" s="122">
        <f t="shared" si="429"/>
        <v>28333354.403699998</v>
      </c>
      <c r="DM117" s="1"/>
      <c r="DN117" s="1">
        <f t="shared" si="430"/>
        <v>735.42</v>
      </c>
      <c r="DO117" s="52">
        <f t="shared" si="431"/>
        <v>735.42</v>
      </c>
      <c r="DQ117" s="52">
        <f t="shared" si="432"/>
        <v>721</v>
      </c>
    </row>
    <row r="118" spans="1:121" ht="30" hidden="1" customHeight="1" x14ac:dyDescent="0.25">
      <c r="A118" s="128"/>
      <c r="B118" s="370">
        <v>91</v>
      </c>
      <c r="C118" s="363" t="s">
        <v>337</v>
      </c>
      <c r="D118" s="371" t="s">
        <v>338</v>
      </c>
      <c r="E118" s="89">
        <v>23150</v>
      </c>
      <c r="F118" s="130">
        <v>1.61</v>
      </c>
      <c r="G118" s="104">
        <v>1</v>
      </c>
      <c r="H118" s="105"/>
      <c r="I118" s="372">
        <v>1.4</v>
      </c>
      <c r="J118" s="372">
        <v>1.68</v>
      </c>
      <c r="K118" s="372">
        <v>2.23</v>
      </c>
      <c r="L118" s="373">
        <v>2.57</v>
      </c>
      <c r="M118" s="110">
        <v>65</v>
      </c>
      <c r="N118" s="109">
        <f>(M118*$E118*$F118*$G118*$I118)</f>
        <v>3391706.5</v>
      </c>
      <c r="O118" s="110"/>
      <c r="P118" s="110">
        <f>(O118*$E118*$F118*$G118*$I118)</f>
        <v>0</v>
      </c>
      <c r="Q118" s="110">
        <v>21</v>
      </c>
      <c r="R118" s="109">
        <f>(Q118*$E118*$F118*$G118*$I118)</f>
        <v>1095782.0999999999</v>
      </c>
      <c r="S118" s="110"/>
      <c r="T118" s="109">
        <f>(S118*$E118*$F118*$G118*$I118)</f>
        <v>0</v>
      </c>
      <c r="U118" s="110"/>
      <c r="V118" s="109">
        <f>(U118*$E118*$F118*$G118*$I118)</f>
        <v>0</v>
      </c>
      <c r="W118" s="110"/>
      <c r="X118" s="109">
        <f>(W118*$E118*$F118*$G118*$I118)</f>
        <v>0</v>
      </c>
      <c r="Y118" s="110"/>
      <c r="Z118" s="109">
        <f>(Y118*$E118*$F118*$G118*$I118)</f>
        <v>0</v>
      </c>
      <c r="AA118" s="110"/>
      <c r="AB118" s="109">
        <f>(AA118*$E118*$F118*$G118*$I118)</f>
        <v>0</v>
      </c>
      <c r="AC118" s="110">
        <v>20</v>
      </c>
      <c r="AD118" s="109">
        <f>(AC118*$E118*$F118*$G118*$I118)</f>
        <v>1043601.9999999999</v>
      </c>
      <c r="AE118" s="110"/>
      <c r="AF118" s="109">
        <f>(AE118*$E118*$F118*$G118*$I118)</f>
        <v>0</v>
      </c>
      <c r="AG118" s="112"/>
      <c r="AH118" s="109">
        <f>(AG118*$E118*$F118*$G118*$I118)</f>
        <v>0</v>
      </c>
      <c r="AI118" s="110"/>
      <c r="AJ118" s="109">
        <f>(AI118*$E118*$F118*$G118*$I118)</f>
        <v>0</v>
      </c>
      <c r="AK118" s="110"/>
      <c r="AL118" s="110">
        <f>(AK118*$E118*$F118*$G118*$I118)</f>
        <v>0</v>
      </c>
      <c r="AM118" s="110">
        <v>0</v>
      </c>
      <c r="AN118" s="109">
        <f>(AM118*$E118*$F118*$G118*$J118)</f>
        <v>0</v>
      </c>
      <c r="AO118" s="132">
        <v>0</v>
      </c>
      <c r="AP118" s="109">
        <f>(AO118*$E118*$F118*$G118*$J118)</f>
        <v>0</v>
      </c>
      <c r="AQ118" s="110"/>
      <c r="AR118" s="116">
        <f>(AQ118*$E118*$F118*$G118*$J118)</f>
        <v>0</v>
      </c>
      <c r="AS118" s="110"/>
      <c r="AT118" s="109">
        <f>(AS118*$E118*$F118*$G118*$I118)</f>
        <v>0</v>
      </c>
      <c r="AU118" s="110"/>
      <c r="AV118" s="110">
        <f>(AU118*$E118*$F118*$G118*$I118)</f>
        <v>0</v>
      </c>
      <c r="AW118" s="110"/>
      <c r="AX118" s="109">
        <f>(AW118*$E118*$F118*$G118*$I118)</f>
        <v>0</v>
      </c>
      <c r="AY118" s="110"/>
      <c r="AZ118" s="109">
        <f>(AY118*$E118*$F118*$G118*$I118)</f>
        <v>0</v>
      </c>
      <c r="BA118" s="110"/>
      <c r="BB118" s="109">
        <f>(BA118*$E118*$F118*$G118*$I118)</f>
        <v>0</v>
      </c>
      <c r="BC118" s="110"/>
      <c r="BD118" s="109">
        <f>(BC118*$E118*$F118*$G118*$I118)</f>
        <v>0</v>
      </c>
      <c r="BE118" s="110"/>
      <c r="BF118" s="109">
        <f>(BE118*$E118*$F118*$G118*$I118)</f>
        <v>0</v>
      </c>
      <c r="BG118" s="110"/>
      <c r="BH118" s="109">
        <f>(BG118*$E118*$F118*$G118*$J118)</f>
        <v>0</v>
      </c>
      <c r="BI118" s="110"/>
      <c r="BJ118" s="109">
        <f>(BI118*$E118*$F118*$G118*$J118)</f>
        <v>0</v>
      </c>
      <c r="BK118" s="110"/>
      <c r="BL118" s="109">
        <f>(BK118*$E118*$F118*$G118*$J118)</f>
        <v>0</v>
      </c>
      <c r="BM118" s="110"/>
      <c r="BN118" s="109">
        <f>(BM118*$E118*$F118*$G118*$J118)</f>
        <v>0</v>
      </c>
      <c r="BO118" s="110"/>
      <c r="BP118" s="109">
        <f>(BO118*$E118*$F118*$G118*$J118)</f>
        <v>0</v>
      </c>
      <c r="BQ118" s="110"/>
      <c r="BR118" s="109">
        <f>(BQ118*$E118*$F118*$G118*$J118)</f>
        <v>0</v>
      </c>
      <c r="BS118" s="110"/>
      <c r="BT118" s="116">
        <f>(BS118*$E118*$F118*$G118*$J118)</f>
        <v>0</v>
      </c>
      <c r="BU118" s="133"/>
      <c r="BV118" s="109">
        <f>(BU118*$E118*$F118*$G118*$I118)</f>
        <v>0</v>
      </c>
      <c r="BW118" s="110"/>
      <c r="BX118" s="109">
        <f>(BW118*$E118*$F118*$G118*$I118)</f>
        <v>0</v>
      </c>
      <c r="BY118" s="110"/>
      <c r="BZ118" s="109">
        <f>(BY118*$E118*$F118*$G118*$I118)</f>
        <v>0</v>
      </c>
      <c r="CA118" s="110"/>
      <c r="CB118" s="109">
        <f>(CA118*$E118*$F118*$G118*$J118)</f>
        <v>0</v>
      </c>
      <c r="CC118" s="134"/>
      <c r="CD118" s="110">
        <f>(CC118*$E118*$F118*$G118*$I118)</f>
        <v>0</v>
      </c>
      <c r="CE118" s="110"/>
      <c r="CF118" s="109">
        <f>(CE118*$E118*$F118*$G118*$I118)</f>
        <v>0</v>
      </c>
      <c r="CG118" s="110"/>
      <c r="CH118" s="109">
        <f>(CG118*$E118*$F118*$G118*$I118)</f>
        <v>0</v>
      </c>
      <c r="CI118" s="110"/>
      <c r="CJ118" s="109">
        <f>(CI118*$E118*$F118*$G118*$I118)</f>
        <v>0</v>
      </c>
      <c r="CK118" s="110"/>
      <c r="CL118" s="109">
        <f>(CK118*$E118*$F118*$G118*$I118)</f>
        <v>0</v>
      </c>
      <c r="CM118" s="110"/>
      <c r="CN118" s="109">
        <f>(CM118*$E118*$F118*$G118*$I118)</f>
        <v>0</v>
      </c>
      <c r="CO118" s="110"/>
      <c r="CP118" s="109">
        <f>(CO118*$E118*$F118*$G118*$I118)</f>
        <v>0</v>
      </c>
      <c r="CQ118" s="110">
        <v>0</v>
      </c>
      <c r="CR118" s="109">
        <f>(CQ118*$E118*$F118*$G118*$J118)</f>
        <v>0</v>
      </c>
      <c r="CS118" s="110"/>
      <c r="CT118" s="109">
        <f>(CS118*$E118*$F118*$G118*$J118)</f>
        <v>0</v>
      </c>
      <c r="CU118" s="110">
        <v>14</v>
      </c>
      <c r="CV118" s="109">
        <f>(CU118*$E118*$F118*$G118*$J118)</f>
        <v>876625.68</v>
      </c>
      <c r="CW118" s="132">
        <v>0</v>
      </c>
      <c r="CX118" s="109">
        <f>(CW118*$E118*$F118*$G118*$J118)</f>
        <v>0</v>
      </c>
      <c r="CY118" s="110"/>
      <c r="CZ118" s="116">
        <f>(CY118*$E118*$F118*$G118*$J118)</f>
        <v>0</v>
      </c>
      <c r="DA118" s="110"/>
      <c r="DB118" s="109">
        <f>(DA118*$E118*$F118*$G118*$J118)</f>
        <v>0</v>
      </c>
      <c r="DC118" s="134"/>
      <c r="DD118" s="109">
        <f>(DC118*$E118*$F118*$G118*$J118)</f>
        <v>0</v>
      </c>
      <c r="DE118" s="110"/>
      <c r="DF118" s="109">
        <f>(DE118*$E118*$F118*$G118*$J118)</f>
        <v>0</v>
      </c>
      <c r="DG118" s="110"/>
      <c r="DH118" s="109">
        <f>(DG118*$E118*$F118*$G118*$K118)</f>
        <v>0</v>
      </c>
      <c r="DI118" s="110"/>
      <c r="DJ118" s="122">
        <f>(DI118*$E118*$F118*$G118*$L118)</f>
        <v>0</v>
      </c>
      <c r="DK118" s="123">
        <f t="shared" si="429"/>
        <v>120</v>
      </c>
      <c r="DL118" s="122">
        <f t="shared" si="429"/>
        <v>6407716.2799999993</v>
      </c>
      <c r="DM118" s="1"/>
      <c r="DN118" s="1">
        <f t="shared" si="430"/>
        <v>193.20000000000002</v>
      </c>
      <c r="DO118" s="52">
        <f t="shared" si="431"/>
        <v>193.20000000000002</v>
      </c>
      <c r="DQ118" s="52">
        <f t="shared" si="432"/>
        <v>120</v>
      </c>
    </row>
    <row r="119" spans="1:121" ht="30" hidden="1" customHeight="1" x14ac:dyDescent="0.25">
      <c r="A119" s="128"/>
      <c r="B119" s="370">
        <v>92</v>
      </c>
      <c r="C119" s="363" t="s">
        <v>339</v>
      </c>
      <c r="D119" s="371" t="s">
        <v>340</v>
      </c>
      <c r="E119" s="89">
        <v>23150</v>
      </c>
      <c r="F119" s="130">
        <v>2.0499999999999998</v>
      </c>
      <c r="G119" s="104">
        <v>1</v>
      </c>
      <c r="H119" s="105"/>
      <c r="I119" s="372">
        <v>1.4</v>
      </c>
      <c r="J119" s="372">
        <v>1.68</v>
      </c>
      <c r="K119" s="372">
        <v>2.23</v>
      </c>
      <c r="L119" s="373">
        <v>2.57</v>
      </c>
      <c r="M119" s="110"/>
      <c r="N119" s="109">
        <f>(M119*$E119*$F119*$G119*$I119)</f>
        <v>0</v>
      </c>
      <c r="O119" s="110"/>
      <c r="P119" s="110">
        <f>(O119*$E119*$F119*$G119*$I119)</f>
        <v>0</v>
      </c>
      <c r="Q119" s="110"/>
      <c r="R119" s="109">
        <f>(Q119*$E119*$F119*$G119*$I119)</f>
        <v>0</v>
      </c>
      <c r="S119" s="110"/>
      <c r="T119" s="109"/>
      <c r="U119" s="110"/>
      <c r="V119" s="109"/>
      <c r="W119" s="110"/>
      <c r="X119" s="109"/>
      <c r="Y119" s="110"/>
      <c r="Z119" s="109"/>
      <c r="AA119" s="110"/>
      <c r="AB119" s="109"/>
      <c r="AC119" s="110"/>
      <c r="AD119" s="109"/>
      <c r="AE119" s="110"/>
      <c r="AF119" s="109"/>
      <c r="AG119" s="112"/>
      <c r="AH119" s="109"/>
      <c r="AI119" s="110"/>
      <c r="AJ119" s="109"/>
      <c r="AK119" s="110"/>
      <c r="AL119" s="110"/>
      <c r="AM119" s="110"/>
      <c r="AN119" s="109"/>
      <c r="AO119" s="132"/>
      <c r="AP119" s="109"/>
      <c r="AQ119" s="110"/>
      <c r="AR119" s="116"/>
      <c r="AS119" s="110"/>
      <c r="AT119" s="109"/>
      <c r="AU119" s="110"/>
      <c r="AV119" s="110"/>
      <c r="AW119" s="110"/>
      <c r="AX119" s="109"/>
      <c r="AY119" s="110"/>
      <c r="AZ119" s="109"/>
      <c r="BA119" s="110"/>
      <c r="BB119" s="109"/>
      <c r="BC119" s="110"/>
      <c r="BD119" s="109"/>
      <c r="BE119" s="110"/>
      <c r="BF119" s="109"/>
      <c r="BG119" s="110"/>
      <c r="BH119" s="109"/>
      <c r="BI119" s="110"/>
      <c r="BJ119" s="109"/>
      <c r="BK119" s="110"/>
      <c r="BL119" s="109"/>
      <c r="BM119" s="110"/>
      <c r="BN119" s="109"/>
      <c r="BO119" s="110"/>
      <c r="BP119" s="109"/>
      <c r="BQ119" s="110"/>
      <c r="BR119" s="109"/>
      <c r="BS119" s="110"/>
      <c r="BT119" s="116"/>
      <c r="BU119" s="133"/>
      <c r="BV119" s="109"/>
      <c r="BW119" s="110"/>
      <c r="BX119" s="109"/>
      <c r="BY119" s="110"/>
      <c r="BZ119" s="109"/>
      <c r="CA119" s="110"/>
      <c r="CB119" s="109"/>
      <c r="CC119" s="134"/>
      <c r="CD119" s="110"/>
      <c r="CE119" s="110"/>
      <c r="CF119" s="109"/>
      <c r="CG119" s="110"/>
      <c r="CH119" s="109"/>
      <c r="CI119" s="110"/>
      <c r="CJ119" s="109"/>
      <c r="CK119" s="110"/>
      <c r="CL119" s="109"/>
      <c r="CM119" s="110"/>
      <c r="CN119" s="109"/>
      <c r="CO119" s="110"/>
      <c r="CP119" s="109"/>
      <c r="CQ119" s="110"/>
      <c r="CR119" s="109"/>
      <c r="CS119" s="110"/>
      <c r="CT119" s="109"/>
      <c r="CU119" s="110"/>
      <c r="CV119" s="109"/>
      <c r="CW119" s="132"/>
      <c r="CX119" s="109"/>
      <c r="CY119" s="110"/>
      <c r="CZ119" s="116"/>
      <c r="DA119" s="110"/>
      <c r="DB119" s="109"/>
      <c r="DC119" s="134"/>
      <c r="DD119" s="109"/>
      <c r="DE119" s="110"/>
      <c r="DF119" s="109"/>
      <c r="DG119" s="110"/>
      <c r="DH119" s="109"/>
      <c r="DI119" s="110"/>
      <c r="DJ119" s="122"/>
      <c r="DK119" s="123">
        <f t="shared" si="429"/>
        <v>0</v>
      </c>
      <c r="DL119" s="122">
        <f t="shared" si="429"/>
        <v>0</v>
      </c>
      <c r="DM119" s="1"/>
      <c r="DO119" s="52">
        <f t="shared" si="431"/>
        <v>0</v>
      </c>
      <c r="DQ119" s="52">
        <f t="shared" si="432"/>
        <v>0</v>
      </c>
    </row>
    <row r="120" spans="1:121" ht="30" hidden="1" customHeight="1" x14ac:dyDescent="0.25">
      <c r="A120" s="128"/>
      <c r="B120" s="129">
        <v>93</v>
      </c>
      <c r="C120" s="363" t="s">
        <v>341</v>
      </c>
      <c r="D120" s="102" t="s">
        <v>342</v>
      </c>
      <c r="E120" s="89">
        <v>23150</v>
      </c>
      <c r="F120" s="130">
        <v>0.74</v>
      </c>
      <c r="G120" s="104">
        <v>1</v>
      </c>
      <c r="H120" s="105"/>
      <c r="I120" s="106">
        <v>1.4</v>
      </c>
      <c r="J120" s="106">
        <v>1.68</v>
      </c>
      <c r="K120" s="106">
        <v>2.23</v>
      </c>
      <c r="L120" s="107">
        <v>2.57</v>
      </c>
      <c r="M120" s="110">
        <v>52</v>
      </c>
      <c r="N120" s="109">
        <f t="shared" ref="N120:N127" si="433">(M120*$E120*$F120*$G120*$I120*$N$11)</f>
        <v>1371850.48</v>
      </c>
      <c r="O120" s="110">
        <v>366</v>
      </c>
      <c r="P120" s="110">
        <f t="shared" ref="P120:P127" si="434">(O120*$E120*$F120*$G120*$I120*$P$11)</f>
        <v>9655716.8400000017</v>
      </c>
      <c r="Q120" s="110">
        <v>340</v>
      </c>
      <c r="R120" s="109">
        <f t="shared" ref="R120:R127" si="435">(Q120*$E120*$F120*$G120*$I120*$R$11)</f>
        <v>8969791.5999999996</v>
      </c>
      <c r="S120" s="110"/>
      <c r="T120" s="109">
        <f t="shared" ref="T120:T183" si="436">(S120/12*2*$E120*$F120*$G120*$I120*$T$11)+(S120/12*10*$E120*$F120*$G120*$I120*$T$12)</f>
        <v>0</v>
      </c>
      <c r="U120" s="110">
        <v>0</v>
      </c>
      <c r="V120" s="109">
        <f t="shared" ref="V120:V127" si="437">(U120*$E120*$F120*$G120*$I120*$V$11)</f>
        <v>0</v>
      </c>
      <c r="W120" s="110">
        <v>0</v>
      </c>
      <c r="X120" s="109">
        <f t="shared" ref="X120:X127" si="438">(W120*$E120*$F120*$G120*$I120*$X$11)</f>
        <v>0</v>
      </c>
      <c r="Y120" s="110"/>
      <c r="Z120" s="109">
        <f t="shared" ref="Z120:Z127" si="439">(Y120*$E120*$F120*$G120*$I120*$Z$11)</f>
        <v>0</v>
      </c>
      <c r="AA120" s="110">
        <v>0</v>
      </c>
      <c r="AB120" s="109">
        <f t="shared" ref="AB120:AB127" si="440">(AA120*$E120*$F120*$G120*$I120*$AB$11)</f>
        <v>0</v>
      </c>
      <c r="AC120" s="110">
        <v>32</v>
      </c>
      <c r="AD120" s="109">
        <f t="shared" ref="AD120:AD127" si="441">(AC120*$E120*$F120*$G120*$I120*$AD$11)</f>
        <v>844215.67999999993</v>
      </c>
      <c r="AE120" s="110"/>
      <c r="AF120" s="109">
        <f t="shared" ref="AF120:AF127" si="442">(AE120*$E120*$F120*$G120*$I120*$AF$11)</f>
        <v>0</v>
      </c>
      <c r="AG120" s="112"/>
      <c r="AH120" s="109">
        <f t="shared" ref="AH120:AH127" si="443">(AG120*$E120*$F120*$G120*$I120*$AH$11)</f>
        <v>0</v>
      </c>
      <c r="AI120" s="110">
        <v>17</v>
      </c>
      <c r="AJ120" s="109">
        <f t="shared" ref="AJ120:AJ127" si="444">(AI120*$E120*$F120*$G120*$I120*$AJ$11)</f>
        <v>448489.58</v>
      </c>
      <c r="AK120" s="110"/>
      <c r="AL120" s="110">
        <f t="shared" ref="AL120:AL127" si="445">(AK120*$E120*$F120*$G120*$I120*$AL$11)</f>
        <v>0</v>
      </c>
      <c r="AM120" s="110">
        <v>29</v>
      </c>
      <c r="AN120" s="109">
        <f t="shared" ref="AN120:AN127" si="446">(AM120*$E120*$F120*$G120*$J120*$AN$11)</f>
        <v>918084.55200000003</v>
      </c>
      <c r="AO120" s="132"/>
      <c r="AP120" s="109">
        <f t="shared" ref="AP120:AP127" si="447">(AO120*$E120*$F120*$G120*$J120*$AP$11)</f>
        <v>0</v>
      </c>
      <c r="AQ120" s="110">
        <v>5</v>
      </c>
      <c r="AR120" s="116">
        <f t="shared" ref="AR120:AR127" si="448">(AQ120*$E120*$F120*$G120*$J120*$AR$11)</f>
        <v>158290.44</v>
      </c>
      <c r="AS120" s="110"/>
      <c r="AT120" s="109">
        <f t="shared" ref="AT120:AT127" si="449">(AS120*$E120*$F120*$G120*$I120*$AT$11)</f>
        <v>0</v>
      </c>
      <c r="AU120" s="110"/>
      <c r="AV120" s="110">
        <f t="shared" ref="AV120:AV127" si="450">(AU120*$E120*$F120*$G120*$I120*$AV$11)</f>
        <v>0</v>
      </c>
      <c r="AW120" s="110"/>
      <c r="AX120" s="109">
        <f t="shared" ref="AX120:AX127" si="451">(AW120*$E120*$F120*$G120*$I120*$AX$11)</f>
        <v>0</v>
      </c>
      <c r="AY120" s="110">
        <v>0</v>
      </c>
      <c r="AZ120" s="109">
        <f t="shared" ref="AZ120:AZ127" si="452">(AY120*$E120*$F120*$G120*$I120*$AZ$11)</f>
        <v>0</v>
      </c>
      <c r="BA120" s="110">
        <v>0</v>
      </c>
      <c r="BB120" s="109">
        <f t="shared" ref="BB120:BB127" si="453">(BA120*$E120*$F120*$G120*$I120*$BB$11)</f>
        <v>0</v>
      </c>
      <c r="BC120" s="110">
        <v>0</v>
      </c>
      <c r="BD120" s="109">
        <f t="shared" ref="BD120:BD127" si="454">(BC120*$E120*$F120*$G120*$I120*$BD$11)</f>
        <v>0</v>
      </c>
      <c r="BE120" s="110">
        <v>36</v>
      </c>
      <c r="BF120" s="109">
        <f t="shared" ref="BF120:BF127" si="455">(BE120*$E120*$F120*$G120*$I120*$BF$11)</f>
        <v>1105155.0719999999</v>
      </c>
      <c r="BG120" s="110">
        <v>124</v>
      </c>
      <c r="BH120" s="109">
        <f t="shared" ref="BH120:BH127" si="456">(BG120*$E120*$F120*$G120*$J120*$BH$11)</f>
        <v>3568729.92</v>
      </c>
      <c r="BI120" s="110">
        <v>300</v>
      </c>
      <c r="BJ120" s="109">
        <f t="shared" ref="BJ120:BJ127" si="457">(BI120*$E120*$F120*$G120*$J120*$BJ$11)</f>
        <v>9929127.5999999996</v>
      </c>
      <c r="BK120" s="110">
        <v>0</v>
      </c>
      <c r="BL120" s="109">
        <f t="shared" ref="BL120:BL127" si="458">(BK120*$E120*$F120*$G120*$J120*$BL$11)</f>
        <v>0</v>
      </c>
      <c r="BM120" s="110">
        <v>25</v>
      </c>
      <c r="BN120" s="109">
        <f t="shared" ref="BN120:BN127" si="459">(BM120*$E120*$F120*$G120*$J120*$BN$11)</f>
        <v>719502</v>
      </c>
      <c r="BO120" s="110"/>
      <c r="BP120" s="109">
        <f t="shared" ref="BP120:BP127" si="460">(BO120*$E120*$F120*$G120*$J120*$BP$11)</f>
        <v>0</v>
      </c>
      <c r="BQ120" s="110">
        <v>31</v>
      </c>
      <c r="BR120" s="109">
        <f t="shared" ref="BR120:BR127" si="461">(BQ120*$E120*$F120*$G120*$J120*$BR$11)</f>
        <v>1141993.5744</v>
      </c>
      <c r="BS120" s="110">
        <v>60</v>
      </c>
      <c r="BT120" s="116">
        <f t="shared" ref="BT120:BT127" si="462">(BS120*$E120*$F120*$G120*$J120*$BT$11)</f>
        <v>1899485.2800000003</v>
      </c>
      <c r="BU120" s="133">
        <v>0</v>
      </c>
      <c r="BV120" s="109">
        <f t="shared" ref="BV120:BV127" si="463">(BU120*$E120*$F120*$G120*$I120*$BV$11)</f>
        <v>0</v>
      </c>
      <c r="BW120" s="110"/>
      <c r="BX120" s="109">
        <f t="shared" ref="BX120:BX127" si="464">(BW120*$E120*$F120*$G120*$I120*$BX$11)</f>
        <v>0</v>
      </c>
      <c r="BY120" s="110">
        <v>0</v>
      </c>
      <c r="BZ120" s="109">
        <f t="shared" ref="BZ120:BZ127" si="465">(BY120*$E120*$F120*$G120*$I120*$BZ$11)</f>
        <v>0</v>
      </c>
      <c r="CA120" s="110">
        <v>103</v>
      </c>
      <c r="CB120" s="109">
        <f t="shared" ref="CB120:CB127" si="466">(CA120*$E120*$F120*$G120*$J120*$CB$11)</f>
        <v>2964348.2399999998</v>
      </c>
      <c r="CC120" s="134"/>
      <c r="CD120" s="110">
        <f t="shared" ref="CD120:CD127" si="467">(CC120*$E120*$F120*$G120*$I120*$CD$11)</f>
        <v>0</v>
      </c>
      <c r="CE120" s="110">
        <v>86</v>
      </c>
      <c r="CF120" s="109">
        <f t="shared" ref="CF120:CF127" si="468">(CE120*$E120*$F120*$G120*$I120*$CF$11)</f>
        <v>1443800.68</v>
      </c>
      <c r="CG120" s="110"/>
      <c r="CH120" s="109">
        <f t="shared" ref="CH120:CH127" si="469">(CG120*$E120*$F120*$G120*$I120*$CH$11)</f>
        <v>0</v>
      </c>
      <c r="CI120" s="110">
        <v>2</v>
      </c>
      <c r="CJ120" s="109">
        <f t="shared" ref="CJ120:CJ127" si="470">(CI120*$E120*$F120*$G120*$I120*$CJ$11)</f>
        <v>33576.759999999995</v>
      </c>
      <c r="CK120" s="110">
        <v>25</v>
      </c>
      <c r="CL120" s="109">
        <f t="shared" ref="CL120:CL127" si="471">(CK120*$E120*$F120*$G120*$I120*$CL$11)</f>
        <v>719502</v>
      </c>
      <c r="CM120" s="110">
        <v>132</v>
      </c>
      <c r="CN120" s="109">
        <f t="shared" ref="CN120:CN127" si="472">(CM120*$E120*$F120*$G120*$I120*$CN$11)</f>
        <v>3165808.8</v>
      </c>
      <c r="CO120" s="110">
        <v>24</v>
      </c>
      <c r="CP120" s="109">
        <f t="shared" ref="CP120:CP127" si="473">(CO120*$E120*$F120*$G120*$I120*$CP$11)</f>
        <v>638917.77600000007</v>
      </c>
      <c r="CQ120" s="110">
        <v>39</v>
      </c>
      <c r="CR120" s="109">
        <f t="shared" ref="CR120:CR127" si="474">(CQ120*$E120*$F120*$G120*$J120*$CR$11)</f>
        <v>1245889.6632000001</v>
      </c>
      <c r="CS120" s="110">
        <v>60</v>
      </c>
      <c r="CT120" s="109">
        <f t="shared" ref="CT120:CT127" si="475">(CS120*$E120*$F120*$G120*$J120*$CT$11)</f>
        <v>2072165.76</v>
      </c>
      <c r="CU120" s="110">
        <v>28</v>
      </c>
      <c r="CV120" s="109">
        <f t="shared" ref="CV120:CV127" si="476">(CU120*$E120*$F120*$G120*$J120*$CV$11)</f>
        <v>805842.24</v>
      </c>
      <c r="CW120" s="132"/>
      <c r="CX120" s="109">
        <f t="shared" ref="CX120:CX127" si="477">(CW120*$E120*$F120*$G120*$J120*$CX$11)</f>
        <v>0</v>
      </c>
      <c r="CY120" s="110">
        <v>0</v>
      </c>
      <c r="CZ120" s="116">
        <f t="shared" ref="CZ120:CZ127" si="478">(CY120*$E120*$F120*$G120*$J120*$CZ$11)</f>
        <v>0</v>
      </c>
      <c r="DA120" s="110">
        <v>5</v>
      </c>
      <c r="DB120" s="109">
        <f t="shared" ref="DB120:DB127" si="479">(DA120*$E120*$F120*$G120*$J120*$DB$11)</f>
        <v>143900.4</v>
      </c>
      <c r="DC120" s="134"/>
      <c r="DD120" s="109">
        <f t="shared" ref="DD120:DD127" si="480">(DC120*$E120*$F120*$G120*$J120*$DD$11)</f>
        <v>0</v>
      </c>
      <c r="DE120" s="110">
        <v>60</v>
      </c>
      <c r="DF120" s="109">
        <f t="shared" ref="DF120:DF127" si="481">(DE120*$E120*$F120*$G120*$J120*$DF$11)</f>
        <v>2072165.76</v>
      </c>
      <c r="DG120" s="110"/>
      <c r="DH120" s="109">
        <f t="shared" ref="DH120:DH127" si="482">(DG120*$E120*$F120*$G120*$K120*$DH$11)</f>
        <v>0</v>
      </c>
      <c r="DI120" s="110">
        <v>35</v>
      </c>
      <c r="DJ120" s="122">
        <f t="shared" ref="DJ120:DJ127" si="483">(DI120*$E120*$F120*$G120*$L120*$DJ$11)</f>
        <v>1710436.1295</v>
      </c>
      <c r="DK120" s="123">
        <f t="shared" si="429"/>
        <v>2016</v>
      </c>
      <c r="DL120" s="122">
        <f t="shared" si="429"/>
        <v>57746786.827100001</v>
      </c>
      <c r="DM120" s="1"/>
      <c r="DN120" s="1">
        <f t="shared" ref="DN120:DN127" si="484">DK120*F120</f>
        <v>1491.84</v>
      </c>
      <c r="DO120" s="52">
        <f t="shared" si="431"/>
        <v>1491.84</v>
      </c>
      <c r="DQ120" s="52">
        <f t="shared" si="432"/>
        <v>2016</v>
      </c>
    </row>
    <row r="121" spans="1:121" ht="30" hidden="1" customHeight="1" x14ac:dyDescent="0.25">
      <c r="A121" s="128"/>
      <c r="B121" s="129">
        <v>94</v>
      </c>
      <c r="C121" s="363" t="s">
        <v>343</v>
      </c>
      <c r="D121" s="102" t="s">
        <v>344</v>
      </c>
      <c r="E121" s="89">
        <v>23150</v>
      </c>
      <c r="F121" s="130">
        <v>0.99</v>
      </c>
      <c r="G121" s="104">
        <v>1</v>
      </c>
      <c r="H121" s="105"/>
      <c r="I121" s="106">
        <v>1.4</v>
      </c>
      <c r="J121" s="106">
        <v>1.68</v>
      </c>
      <c r="K121" s="106">
        <v>2.23</v>
      </c>
      <c r="L121" s="107">
        <v>2.57</v>
      </c>
      <c r="M121" s="110">
        <v>7</v>
      </c>
      <c r="N121" s="109">
        <f t="shared" si="433"/>
        <v>247061.43</v>
      </c>
      <c r="O121" s="110">
        <v>22</v>
      </c>
      <c r="P121" s="110">
        <f t="shared" si="434"/>
        <v>776478.78</v>
      </c>
      <c r="Q121" s="110">
        <v>62</v>
      </c>
      <c r="R121" s="109">
        <f t="shared" si="435"/>
        <v>2188258.38</v>
      </c>
      <c r="S121" s="110"/>
      <c r="T121" s="109">
        <f t="shared" si="436"/>
        <v>0</v>
      </c>
      <c r="U121" s="110"/>
      <c r="V121" s="109">
        <f t="shared" si="437"/>
        <v>0</v>
      </c>
      <c r="W121" s="110"/>
      <c r="X121" s="109">
        <f t="shared" si="438"/>
        <v>0</v>
      </c>
      <c r="Y121" s="110"/>
      <c r="Z121" s="109">
        <f t="shared" si="439"/>
        <v>0</v>
      </c>
      <c r="AA121" s="110"/>
      <c r="AB121" s="109">
        <f t="shared" si="440"/>
        <v>0</v>
      </c>
      <c r="AC121" s="110">
        <v>15</v>
      </c>
      <c r="AD121" s="109">
        <f t="shared" si="441"/>
        <v>529417.35</v>
      </c>
      <c r="AE121" s="110"/>
      <c r="AF121" s="109">
        <f t="shared" si="442"/>
        <v>0</v>
      </c>
      <c r="AG121" s="112"/>
      <c r="AH121" s="109">
        <f t="shared" si="443"/>
        <v>0</v>
      </c>
      <c r="AI121" s="110">
        <v>2</v>
      </c>
      <c r="AJ121" s="109">
        <f t="shared" si="444"/>
        <v>70588.98</v>
      </c>
      <c r="AK121" s="110"/>
      <c r="AL121" s="110">
        <f t="shared" si="445"/>
        <v>0</v>
      </c>
      <c r="AM121" s="110">
        <v>2</v>
      </c>
      <c r="AN121" s="109">
        <f t="shared" si="446"/>
        <v>84706.776000000013</v>
      </c>
      <c r="AO121" s="132"/>
      <c r="AP121" s="109">
        <f t="shared" si="447"/>
        <v>0</v>
      </c>
      <c r="AQ121" s="110">
        <v>5</v>
      </c>
      <c r="AR121" s="116">
        <f t="shared" si="448"/>
        <v>211766.94</v>
      </c>
      <c r="AS121" s="110"/>
      <c r="AT121" s="109">
        <f t="shared" si="449"/>
        <v>0</v>
      </c>
      <c r="AU121" s="110">
        <v>5</v>
      </c>
      <c r="AV121" s="110">
        <f t="shared" si="450"/>
        <v>144386.55000000002</v>
      </c>
      <c r="AW121" s="110"/>
      <c r="AX121" s="109">
        <f t="shared" si="451"/>
        <v>0</v>
      </c>
      <c r="AY121" s="110"/>
      <c r="AZ121" s="109">
        <f t="shared" si="452"/>
        <v>0</v>
      </c>
      <c r="BA121" s="110"/>
      <c r="BB121" s="109">
        <f t="shared" si="453"/>
        <v>0</v>
      </c>
      <c r="BC121" s="110"/>
      <c r="BD121" s="109">
        <f t="shared" si="454"/>
        <v>0</v>
      </c>
      <c r="BE121" s="110">
        <v>2</v>
      </c>
      <c r="BF121" s="109">
        <f t="shared" si="455"/>
        <v>82139.903999999995</v>
      </c>
      <c r="BG121" s="110">
        <v>7</v>
      </c>
      <c r="BH121" s="109">
        <f t="shared" si="456"/>
        <v>269521.56</v>
      </c>
      <c r="BI121" s="110"/>
      <c r="BJ121" s="109">
        <f t="shared" si="457"/>
        <v>0</v>
      </c>
      <c r="BK121" s="110"/>
      <c r="BL121" s="109">
        <f t="shared" si="458"/>
        <v>0</v>
      </c>
      <c r="BM121" s="110">
        <v>2</v>
      </c>
      <c r="BN121" s="109">
        <f t="shared" si="459"/>
        <v>77006.16</v>
      </c>
      <c r="BO121" s="110"/>
      <c r="BP121" s="109">
        <f t="shared" si="460"/>
        <v>0</v>
      </c>
      <c r="BQ121" s="110"/>
      <c r="BR121" s="109">
        <f t="shared" si="461"/>
        <v>0</v>
      </c>
      <c r="BS121" s="110"/>
      <c r="BT121" s="116">
        <f t="shared" si="462"/>
        <v>0</v>
      </c>
      <c r="BU121" s="133"/>
      <c r="BV121" s="109">
        <f t="shared" si="463"/>
        <v>0</v>
      </c>
      <c r="BW121" s="110"/>
      <c r="BX121" s="109">
        <f t="shared" si="464"/>
        <v>0</v>
      </c>
      <c r="BY121" s="110"/>
      <c r="BZ121" s="109">
        <f t="shared" si="465"/>
        <v>0</v>
      </c>
      <c r="CA121" s="110">
        <v>1</v>
      </c>
      <c r="CB121" s="109">
        <f t="shared" si="466"/>
        <v>38503.08</v>
      </c>
      <c r="CC121" s="134"/>
      <c r="CD121" s="110">
        <f t="shared" si="467"/>
        <v>0</v>
      </c>
      <c r="CE121" s="110"/>
      <c r="CF121" s="109">
        <f t="shared" si="468"/>
        <v>0</v>
      </c>
      <c r="CG121" s="110"/>
      <c r="CH121" s="109">
        <f t="shared" si="469"/>
        <v>0</v>
      </c>
      <c r="CI121" s="110"/>
      <c r="CJ121" s="109">
        <f t="shared" si="470"/>
        <v>0</v>
      </c>
      <c r="CK121" s="110"/>
      <c r="CL121" s="109">
        <f t="shared" si="471"/>
        <v>0</v>
      </c>
      <c r="CM121" s="110">
        <v>3</v>
      </c>
      <c r="CN121" s="109">
        <f t="shared" si="472"/>
        <v>96257.7</v>
      </c>
      <c r="CO121" s="110">
        <v>4</v>
      </c>
      <c r="CP121" s="109">
        <f t="shared" si="473"/>
        <v>142461.39600000001</v>
      </c>
      <c r="CQ121" s="110">
        <v>2</v>
      </c>
      <c r="CR121" s="109">
        <f t="shared" si="474"/>
        <v>85476.837600000013</v>
      </c>
      <c r="CS121" s="110"/>
      <c r="CT121" s="109">
        <f t="shared" si="475"/>
        <v>0</v>
      </c>
      <c r="CU121" s="110"/>
      <c r="CV121" s="109">
        <f t="shared" si="476"/>
        <v>0</v>
      </c>
      <c r="CW121" s="132"/>
      <c r="CX121" s="109">
        <f t="shared" si="477"/>
        <v>0</v>
      </c>
      <c r="CY121" s="110"/>
      <c r="CZ121" s="116">
        <f t="shared" si="478"/>
        <v>0</v>
      </c>
      <c r="DA121" s="110">
        <v>5</v>
      </c>
      <c r="DB121" s="109">
        <f t="shared" si="479"/>
        <v>192515.4</v>
      </c>
      <c r="DC121" s="134"/>
      <c r="DD121" s="109">
        <f t="shared" si="480"/>
        <v>0</v>
      </c>
      <c r="DE121" s="110"/>
      <c r="DF121" s="109">
        <f t="shared" si="481"/>
        <v>0</v>
      </c>
      <c r="DG121" s="110"/>
      <c r="DH121" s="109">
        <f t="shared" si="482"/>
        <v>0</v>
      </c>
      <c r="DI121" s="110"/>
      <c r="DJ121" s="122">
        <f t="shared" si="483"/>
        <v>0</v>
      </c>
      <c r="DK121" s="123">
        <f t="shared" si="429"/>
        <v>146</v>
      </c>
      <c r="DL121" s="122">
        <f t="shared" si="429"/>
        <v>5236547.2236000011</v>
      </c>
      <c r="DM121" s="1"/>
      <c r="DN121" s="1">
        <f t="shared" si="484"/>
        <v>144.54</v>
      </c>
      <c r="DO121" s="52">
        <f t="shared" si="431"/>
        <v>144.54</v>
      </c>
      <c r="DQ121" s="52">
        <f t="shared" si="432"/>
        <v>146</v>
      </c>
    </row>
    <row r="122" spans="1:121" ht="30" hidden="1" customHeight="1" x14ac:dyDescent="0.25">
      <c r="A122" s="128"/>
      <c r="B122" s="129">
        <v>95</v>
      </c>
      <c r="C122" s="363" t="s">
        <v>345</v>
      </c>
      <c r="D122" s="102" t="s">
        <v>346</v>
      </c>
      <c r="E122" s="89">
        <v>23150</v>
      </c>
      <c r="F122" s="130">
        <v>1.1499999999999999</v>
      </c>
      <c r="G122" s="104">
        <v>1</v>
      </c>
      <c r="H122" s="105"/>
      <c r="I122" s="106">
        <v>1.4</v>
      </c>
      <c r="J122" s="106">
        <v>1.68</v>
      </c>
      <c r="K122" s="106">
        <v>2.23</v>
      </c>
      <c r="L122" s="107">
        <v>2.57</v>
      </c>
      <c r="M122" s="110">
        <v>78</v>
      </c>
      <c r="N122" s="109">
        <f t="shared" si="433"/>
        <v>3197894.6999999997</v>
      </c>
      <c r="O122" s="110">
        <f>66+30</f>
        <v>96</v>
      </c>
      <c r="P122" s="110">
        <f t="shared" si="434"/>
        <v>3935870.4000000004</v>
      </c>
      <c r="Q122" s="110">
        <v>10</v>
      </c>
      <c r="R122" s="109">
        <f t="shared" si="435"/>
        <v>409986.50000000006</v>
      </c>
      <c r="S122" s="110"/>
      <c r="T122" s="109">
        <f t="shared" si="436"/>
        <v>0</v>
      </c>
      <c r="U122" s="110"/>
      <c r="V122" s="109">
        <f t="shared" si="437"/>
        <v>0</v>
      </c>
      <c r="W122" s="110"/>
      <c r="X122" s="109">
        <f t="shared" si="438"/>
        <v>0</v>
      </c>
      <c r="Y122" s="110"/>
      <c r="Z122" s="109">
        <f t="shared" si="439"/>
        <v>0</v>
      </c>
      <c r="AA122" s="110"/>
      <c r="AB122" s="109">
        <f t="shared" si="440"/>
        <v>0</v>
      </c>
      <c r="AC122" s="110">
        <v>20</v>
      </c>
      <c r="AD122" s="109">
        <f t="shared" si="441"/>
        <v>819973.00000000012</v>
      </c>
      <c r="AE122" s="110"/>
      <c r="AF122" s="109">
        <f t="shared" si="442"/>
        <v>0</v>
      </c>
      <c r="AG122" s="112"/>
      <c r="AH122" s="109">
        <f t="shared" si="443"/>
        <v>0</v>
      </c>
      <c r="AI122" s="110"/>
      <c r="AJ122" s="109">
        <f t="shared" si="444"/>
        <v>0</v>
      </c>
      <c r="AK122" s="110"/>
      <c r="AL122" s="110">
        <f t="shared" si="445"/>
        <v>0</v>
      </c>
      <c r="AM122" s="110">
        <v>250</v>
      </c>
      <c r="AN122" s="109">
        <f t="shared" si="446"/>
        <v>12299594.999999998</v>
      </c>
      <c r="AO122" s="132"/>
      <c r="AP122" s="109">
        <f t="shared" si="447"/>
        <v>0</v>
      </c>
      <c r="AQ122" s="110"/>
      <c r="AR122" s="116">
        <f t="shared" si="448"/>
        <v>0</v>
      </c>
      <c r="AS122" s="110"/>
      <c r="AT122" s="109">
        <f t="shared" si="449"/>
        <v>0</v>
      </c>
      <c r="AU122" s="110"/>
      <c r="AV122" s="110">
        <f t="shared" si="450"/>
        <v>0</v>
      </c>
      <c r="AW122" s="110"/>
      <c r="AX122" s="109">
        <f t="shared" si="451"/>
        <v>0</v>
      </c>
      <c r="AY122" s="110"/>
      <c r="AZ122" s="109">
        <f t="shared" si="452"/>
        <v>0</v>
      </c>
      <c r="BA122" s="110"/>
      <c r="BB122" s="109">
        <f t="shared" si="453"/>
        <v>0</v>
      </c>
      <c r="BC122" s="110"/>
      <c r="BD122" s="109">
        <f t="shared" si="454"/>
        <v>0</v>
      </c>
      <c r="BE122" s="110">
        <v>5</v>
      </c>
      <c r="BF122" s="109">
        <f t="shared" si="455"/>
        <v>238537.60000000001</v>
      </c>
      <c r="BG122" s="110">
        <v>139</v>
      </c>
      <c r="BH122" s="109">
        <f t="shared" si="456"/>
        <v>6216886.1999999993</v>
      </c>
      <c r="BI122" s="110"/>
      <c r="BJ122" s="109">
        <f t="shared" si="457"/>
        <v>0</v>
      </c>
      <c r="BK122" s="110"/>
      <c r="BL122" s="109">
        <f t="shared" si="458"/>
        <v>0</v>
      </c>
      <c r="BM122" s="110">
        <v>8</v>
      </c>
      <c r="BN122" s="109">
        <f t="shared" si="459"/>
        <v>357806.39999999997</v>
      </c>
      <c r="BO122" s="110"/>
      <c r="BP122" s="109">
        <f t="shared" si="460"/>
        <v>0</v>
      </c>
      <c r="BQ122" s="110"/>
      <c r="BR122" s="109">
        <f t="shared" si="461"/>
        <v>0</v>
      </c>
      <c r="BS122" s="110">
        <v>43</v>
      </c>
      <c r="BT122" s="116">
        <f t="shared" si="462"/>
        <v>2115530.34</v>
      </c>
      <c r="BU122" s="133"/>
      <c r="BV122" s="109">
        <f t="shared" si="463"/>
        <v>0</v>
      </c>
      <c r="BW122" s="110"/>
      <c r="BX122" s="109">
        <f t="shared" si="464"/>
        <v>0</v>
      </c>
      <c r="BY122" s="110"/>
      <c r="BZ122" s="109">
        <f t="shared" si="465"/>
        <v>0</v>
      </c>
      <c r="CA122" s="110">
        <v>3</v>
      </c>
      <c r="CB122" s="109">
        <f t="shared" si="466"/>
        <v>134177.4</v>
      </c>
      <c r="CC122" s="134"/>
      <c r="CD122" s="110">
        <f t="shared" si="467"/>
        <v>0</v>
      </c>
      <c r="CE122" s="110"/>
      <c r="CF122" s="109">
        <f t="shared" si="468"/>
        <v>0</v>
      </c>
      <c r="CG122" s="110"/>
      <c r="CH122" s="109">
        <f t="shared" si="469"/>
        <v>0</v>
      </c>
      <c r="CI122" s="110"/>
      <c r="CJ122" s="109">
        <f t="shared" si="470"/>
        <v>0</v>
      </c>
      <c r="CK122" s="110">
        <v>16</v>
      </c>
      <c r="CL122" s="109">
        <f t="shared" si="471"/>
        <v>715612.79999999981</v>
      </c>
      <c r="CM122" s="110">
        <v>43</v>
      </c>
      <c r="CN122" s="109">
        <f t="shared" si="472"/>
        <v>1602674.5</v>
      </c>
      <c r="CO122" s="110"/>
      <c r="CP122" s="109">
        <f t="shared" si="473"/>
        <v>0</v>
      </c>
      <c r="CQ122" s="110">
        <v>12</v>
      </c>
      <c r="CR122" s="109">
        <f t="shared" si="474"/>
        <v>595747.65600000008</v>
      </c>
      <c r="CS122" s="110"/>
      <c r="CT122" s="109">
        <f t="shared" si="475"/>
        <v>0</v>
      </c>
      <c r="CU122" s="110">
        <v>17</v>
      </c>
      <c r="CV122" s="109">
        <f t="shared" si="476"/>
        <v>760338.59999999986</v>
      </c>
      <c r="CW122" s="132"/>
      <c r="CX122" s="109">
        <f t="shared" si="477"/>
        <v>0</v>
      </c>
      <c r="CY122" s="110"/>
      <c r="CZ122" s="116">
        <f t="shared" si="478"/>
        <v>0</v>
      </c>
      <c r="DA122" s="110">
        <v>10</v>
      </c>
      <c r="DB122" s="109">
        <f t="shared" si="479"/>
        <v>447258</v>
      </c>
      <c r="DC122" s="134"/>
      <c r="DD122" s="109">
        <f t="shared" si="480"/>
        <v>0</v>
      </c>
      <c r="DE122" s="110">
        <v>17</v>
      </c>
      <c r="DF122" s="109">
        <f t="shared" si="481"/>
        <v>912406.31999999983</v>
      </c>
      <c r="DG122" s="110"/>
      <c r="DH122" s="109">
        <f t="shared" si="482"/>
        <v>0</v>
      </c>
      <c r="DI122" s="110"/>
      <c r="DJ122" s="122">
        <f t="shared" si="483"/>
        <v>0</v>
      </c>
      <c r="DK122" s="123">
        <f t="shared" si="429"/>
        <v>767</v>
      </c>
      <c r="DL122" s="122">
        <f t="shared" si="429"/>
        <v>34760295.416000001</v>
      </c>
      <c r="DM122" s="1"/>
      <c r="DN122" s="1">
        <f t="shared" si="484"/>
        <v>882.05</v>
      </c>
      <c r="DO122" s="52">
        <f t="shared" si="431"/>
        <v>882.05</v>
      </c>
      <c r="DQ122" s="52">
        <f t="shared" si="432"/>
        <v>767</v>
      </c>
    </row>
    <row r="123" spans="1:121" ht="15.75" hidden="1" customHeight="1" x14ac:dyDescent="0.25">
      <c r="A123" s="128"/>
      <c r="B123" s="129">
        <v>96</v>
      </c>
      <c r="C123" s="363" t="s">
        <v>347</v>
      </c>
      <c r="D123" s="102" t="s">
        <v>348</v>
      </c>
      <c r="E123" s="89">
        <v>23150</v>
      </c>
      <c r="F123" s="130">
        <v>2.82</v>
      </c>
      <c r="G123" s="104">
        <v>1</v>
      </c>
      <c r="H123" s="105"/>
      <c r="I123" s="106">
        <v>1.4</v>
      </c>
      <c r="J123" s="106">
        <v>1.68</v>
      </c>
      <c r="K123" s="106">
        <v>2.23</v>
      </c>
      <c r="L123" s="107">
        <v>2.57</v>
      </c>
      <c r="M123" s="110">
        <v>67</v>
      </c>
      <c r="N123" s="109">
        <f t="shared" si="433"/>
        <v>6735899.9399999995</v>
      </c>
      <c r="O123" s="110">
        <v>224</v>
      </c>
      <c r="P123" s="110">
        <f t="shared" si="434"/>
        <v>22520023.68</v>
      </c>
      <c r="Q123" s="110">
        <v>5</v>
      </c>
      <c r="R123" s="109">
        <f t="shared" si="435"/>
        <v>502679.10000000003</v>
      </c>
      <c r="S123" s="110"/>
      <c r="T123" s="109">
        <f t="shared" si="436"/>
        <v>0</v>
      </c>
      <c r="U123" s="110"/>
      <c r="V123" s="109">
        <f t="shared" si="437"/>
        <v>0</v>
      </c>
      <c r="W123" s="110"/>
      <c r="X123" s="109">
        <f t="shared" si="438"/>
        <v>0</v>
      </c>
      <c r="Y123" s="110"/>
      <c r="Z123" s="109">
        <f t="shared" si="439"/>
        <v>0</v>
      </c>
      <c r="AA123" s="110"/>
      <c r="AB123" s="109">
        <f t="shared" si="440"/>
        <v>0</v>
      </c>
      <c r="AC123" s="110">
        <v>6</v>
      </c>
      <c r="AD123" s="109">
        <f t="shared" si="441"/>
        <v>603214.92000000004</v>
      </c>
      <c r="AE123" s="110"/>
      <c r="AF123" s="109">
        <f t="shared" si="442"/>
        <v>0</v>
      </c>
      <c r="AG123" s="112"/>
      <c r="AH123" s="109">
        <f t="shared" si="443"/>
        <v>0</v>
      </c>
      <c r="AI123" s="110"/>
      <c r="AJ123" s="109">
        <f t="shared" si="444"/>
        <v>0</v>
      </c>
      <c r="AK123" s="110"/>
      <c r="AL123" s="110">
        <f t="shared" si="445"/>
        <v>0</v>
      </c>
      <c r="AM123" s="110">
        <v>100</v>
      </c>
      <c r="AN123" s="109">
        <f t="shared" si="446"/>
        <v>12064298.4</v>
      </c>
      <c r="AO123" s="132"/>
      <c r="AP123" s="109">
        <f t="shared" si="447"/>
        <v>0</v>
      </c>
      <c r="AQ123" s="110"/>
      <c r="AR123" s="116">
        <f t="shared" si="448"/>
        <v>0</v>
      </c>
      <c r="AS123" s="110"/>
      <c r="AT123" s="109">
        <f t="shared" si="449"/>
        <v>0</v>
      </c>
      <c r="AU123" s="110"/>
      <c r="AV123" s="110">
        <f t="shared" si="450"/>
        <v>0</v>
      </c>
      <c r="AW123" s="110"/>
      <c r="AX123" s="109">
        <f t="shared" si="451"/>
        <v>0</v>
      </c>
      <c r="AY123" s="110"/>
      <c r="AZ123" s="109">
        <f t="shared" si="452"/>
        <v>0</v>
      </c>
      <c r="BA123" s="110"/>
      <c r="BB123" s="109">
        <f t="shared" si="453"/>
        <v>0</v>
      </c>
      <c r="BC123" s="110"/>
      <c r="BD123" s="109">
        <f t="shared" si="454"/>
        <v>0</v>
      </c>
      <c r="BE123" s="110"/>
      <c r="BF123" s="109">
        <f t="shared" si="455"/>
        <v>0</v>
      </c>
      <c r="BG123" s="110">
        <v>10</v>
      </c>
      <c r="BH123" s="109">
        <f t="shared" si="456"/>
        <v>1096754.3999999999</v>
      </c>
      <c r="BI123" s="110"/>
      <c r="BJ123" s="109">
        <f t="shared" si="457"/>
        <v>0</v>
      </c>
      <c r="BK123" s="110"/>
      <c r="BL123" s="109">
        <f t="shared" si="458"/>
        <v>0</v>
      </c>
      <c r="BM123" s="110">
        <v>1</v>
      </c>
      <c r="BN123" s="109">
        <f t="shared" si="459"/>
        <v>109675.43999999999</v>
      </c>
      <c r="BO123" s="110"/>
      <c r="BP123" s="109">
        <f t="shared" si="460"/>
        <v>0</v>
      </c>
      <c r="BQ123" s="110"/>
      <c r="BR123" s="109">
        <f t="shared" si="461"/>
        <v>0</v>
      </c>
      <c r="BS123" s="110">
        <v>9</v>
      </c>
      <c r="BT123" s="116">
        <f t="shared" si="462"/>
        <v>1085786.8560000001</v>
      </c>
      <c r="BU123" s="133"/>
      <c r="BV123" s="109">
        <f t="shared" si="463"/>
        <v>0</v>
      </c>
      <c r="BW123" s="110"/>
      <c r="BX123" s="109">
        <f t="shared" si="464"/>
        <v>0</v>
      </c>
      <c r="BY123" s="110"/>
      <c r="BZ123" s="109">
        <f t="shared" si="465"/>
        <v>0</v>
      </c>
      <c r="CA123" s="110"/>
      <c r="CB123" s="109">
        <f t="shared" si="466"/>
        <v>0</v>
      </c>
      <c r="CC123" s="134"/>
      <c r="CD123" s="110">
        <f t="shared" si="467"/>
        <v>0</v>
      </c>
      <c r="CE123" s="110"/>
      <c r="CF123" s="109">
        <f t="shared" si="468"/>
        <v>0</v>
      </c>
      <c r="CG123" s="110"/>
      <c r="CH123" s="109">
        <f t="shared" si="469"/>
        <v>0</v>
      </c>
      <c r="CI123" s="110"/>
      <c r="CJ123" s="109">
        <f t="shared" si="470"/>
        <v>0</v>
      </c>
      <c r="CK123" s="110"/>
      <c r="CL123" s="109">
        <f t="shared" si="471"/>
        <v>0</v>
      </c>
      <c r="CM123" s="110">
        <v>29</v>
      </c>
      <c r="CN123" s="109">
        <f t="shared" si="472"/>
        <v>2650489.7999999998</v>
      </c>
      <c r="CO123" s="110"/>
      <c r="CP123" s="109">
        <f t="shared" si="473"/>
        <v>0</v>
      </c>
      <c r="CQ123" s="110">
        <v>12</v>
      </c>
      <c r="CR123" s="109">
        <f t="shared" si="474"/>
        <v>1460876.8608000001</v>
      </c>
      <c r="CS123" s="110"/>
      <c r="CT123" s="109">
        <f t="shared" si="475"/>
        <v>0</v>
      </c>
      <c r="CU123" s="110"/>
      <c r="CV123" s="109">
        <f t="shared" si="476"/>
        <v>0</v>
      </c>
      <c r="CW123" s="132"/>
      <c r="CX123" s="109">
        <f t="shared" si="477"/>
        <v>0</v>
      </c>
      <c r="CY123" s="110"/>
      <c r="CZ123" s="116">
        <f t="shared" si="478"/>
        <v>0</v>
      </c>
      <c r="DA123" s="110">
        <v>12</v>
      </c>
      <c r="DB123" s="109">
        <f t="shared" si="479"/>
        <v>1316105.28</v>
      </c>
      <c r="DC123" s="134"/>
      <c r="DD123" s="109">
        <f t="shared" si="480"/>
        <v>0</v>
      </c>
      <c r="DE123" s="110"/>
      <c r="DF123" s="109">
        <f t="shared" si="481"/>
        <v>0</v>
      </c>
      <c r="DG123" s="110"/>
      <c r="DH123" s="109">
        <f t="shared" si="482"/>
        <v>0</v>
      </c>
      <c r="DI123" s="110"/>
      <c r="DJ123" s="122">
        <f t="shared" si="483"/>
        <v>0</v>
      </c>
      <c r="DK123" s="123">
        <f t="shared" si="429"/>
        <v>475</v>
      </c>
      <c r="DL123" s="122">
        <f t="shared" si="429"/>
        <v>50145804.67679999</v>
      </c>
      <c r="DM123" s="1"/>
      <c r="DN123" s="1">
        <f t="shared" si="484"/>
        <v>1339.5</v>
      </c>
      <c r="DO123" s="52">
        <f t="shared" si="431"/>
        <v>1339.5</v>
      </c>
      <c r="DQ123" s="52">
        <f t="shared" si="432"/>
        <v>475</v>
      </c>
    </row>
    <row r="124" spans="1:121" s="8" customFormat="1" ht="28.5" hidden="1" customHeight="1" x14ac:dyDescent="0.25">
      <c r="A124" s="128"/>
      <c r="B124" s="129">
        <v>97</v>
      </c>
      <c r="C124" s="363" t="s">
        <v>349</v>
      </c>
      <c r="D124" s="102" t="s">
        <v>350</v>
      </c>
      <c r="E124" s="89">
        <v>23150</v>
      </c>
      <c r="F124" s="130">
        <v>2.52</v>
      </c>
      <c r="G124" s="104">
        <v>1</v>
      </c>
      <c r="H124" s="105"/>
      <c r="I124" s="106">
        <v>1.4</v>
      </c>
      <c r="J124" s="106">
        <v>1.68</v>
      </c>
      <c r="K124" s="106">
        <v>2.23</v>
      </c>
      <c r="L124" s="107">
        <v>2.57</v>
      </c>
      <c r="M124" s="110">
        <v>489</v>
      </c>
      <c r="N124" s="109">
        <f t="shared" si="433"/>
        <v>43932014.280000001</v>
      </c>
      <c r="O124" s="110">
        <v>2133</v>
      </c>
      <c r="P124" s="110">
        <f t="shared" si="434"/>
        <v>191629829.16</v>
      </c>
      <c r="Q124" s="110">
        <v>2</v>
      </c>
      <c r="R124" s="109">
        <f t="shared" si="435"/>
        <v>179681.04</v>
      </c>
      <c r="S124" s="110"/>
      <c r="T124" s="109">
        <f>(S124/12*2*$E124*$F124*$G124*$I124*$T$11)+(S124/12*10*$E124*$F124*$G124*$I124*$T$12)</f>
        <v>0</v>
      </c>
      <c r="U124" s="110">
        <v>0</v>
      </c>
      <c r="V124" s="109">
        <f t="shared" si="437"/>
        <v>0</v>
      </c>
      <c r="W124" s="110">
        <v>0</v>
      </c>
      <c r="X124" s="109">
        <f t="shared" si="438"/>
        <v>0</v>
      </c>
      <c r="Y124" s="110"/>
      <c r="Z124" s="109">
        <f t="shared" si="439"/>
        <v>0</v>
      </c>
      <c r="AA124" s="110">
        <v>0</v>
      </c>
      <c r="AB124" s="109">
        <f t="shared" si="440"/>
        <v>0</v>
      </c>
      <c r="AC124" s="110">
        <v>60</v>
      </c>
      <c r="AD124" s="109">
        <f t="shared" si="441"/>
        <v>5390431.2000000002</v>
      </c>
      <c r="AE124" s="110"/>
      <c r="AF124" s="109">
        <f t="shared" si="442"/>
        <v>0</v>
      </c>
      <c r="AG124" s="112"/>
      <c r="AH124" s="109">
        <f t="shared" si="443"/>
        <v>0</v>
      </c>
      <c r="AI124" s="110"/>
      <c r="AJ124" s="109">
        <f t="shared" si="444"/>
        <v>0</v>
      </c>
      <c r="AK124" s="110"/>
      <c r="AL124" s="110">
        <f t="shared" si="445"/>
        <v>0</v>
      </c>
      <c r="AM124" s="110">
        <v>800</v>
      </c>
      <c r="AN124" s="109">
        <f t="shared" si="446"/>
        <v>86246899.200000003</v>
      </c>
      <c r="AO124" s="132"/>
      <c r="AP124" s="109">
        <f t="shared" si="447"/>
        <v>0</v>
      </c>
      <c r="AQ124" s="110"/>
      <c r="AR124" s="116">
        <f t="shared" si="448"/>
        <v>0</v>
      </c>
      <c r="AS124" s="110"/>
      <c r="AT124" s="109">
        <f t="shared" si="449"/>
        <v>0</v>
      </c>
      <c r="AU124" s="110"/>
      <c r="AV124" s="110">
        <f t="shared" si="450"/>
        <v>0</v>
      </c>
      <c r="AW124" s="110"/>
      <c r="AX124" s="109">
        <f t="shared" si="451"/>
        <v>0</v>
      </c>
      <c r="AY124" s="110">
        <v>0</v>
      </c>
      <c r="AZ124" s="109">
        <f t="shared" si="452"/>
        <v>0</v>
      </c>
      <c r="BA124" s="110">
        <v>0</v>
      </c>
      <c r="BB124" s="109">
        <f t="shared" si="453"/>
        <v>0</v>
      </c>
      <c r="BC124" s="110">
        <v>0</v>
      </c>
      <c r="BD124" s="109">
        <f t="shared" si="454"/>
        <v>0</v>
      </c>
      <c r="BE124" s="110"/>
      <c r="BF124" s="109">
        <f t="shared" si="455"/>
        <v>0</v>
      </c>
      <c r="BG124" s="110">
        <v>306</v>
      </c>
      <c r="BH124" s="109">
        <f t="shared" si="456"/>
        <v>29990399.039999999</v>
      </c>
      <c r="BI124" s="110">
        <v>0</v>
      </c>
      <c r="BJ124" s="109">
        <f t="shared" si="457"/>
        <v>0</v>
      </c>
      <c r="BK124" s="110">
        <v>0</v>
      </c>
      <c r="BL124" s="109">
        <f t="shared" si="458"/>
        <v>0</v>
      </c>
      <c r="BM124" s="110">
        <v>12</v>
      </c>
      <c r="BN124" s="109">
        <f t="shared" si="459"/>
        <v>1176094.0799999998</v>
      </c>
      <c r="BO124" s="110"/>
      <c r="BP124" s="109">
        <f t="shared" si="460"/>
        <v>0</v>
      </c>
      <c r="BQ124" s="110"/>
      <c r="BR124" s="109">
        <f t="shared" si="461"/>
        <v>0</v>
      </c>
      <c r="BS124" s="110">
        <v>83</v>
      </c>
      <c r="BT124" s="116">
        <f t="shared" si="462"/>
        <v>8948115.7920000013</v>
      </c>
      <c r="BU124" s="133">
        <v>0</v>
      </c>
      <c r="BV124" s="109">
        <f t="shared" si="463"/>
        <v>0</v>
      </c>
      <c r="BW124" s="110">
        <v>0</v>
      </c>
      <c r="BX124" s="109">
        <f t="shared" si="464"/>
        <v>0</v>
      </c>
      <c r="BY124" s="110">
        <v>0</v>
      </c>
      <c r="BZ124" s="109">
        <f t="shared" si="465"/>
        <v>0</v>
      </c>
      <c r="CA124" s="110"/>
      <c r="CB124" s="109">
        <f t="shared" si="466"/>
        <v>0</v>
      </c>
      <c r="CC124" s="134"/>
      <c r="CD124" s="110">
        <f t="shared" si="467"/>
        <v>0</v>
      </c>
      <c r="CE124" s="110"/>
      <c r="CF124" s="109">
        <f t="shared" si="468"/>
        <v>0</v>
      </c>
      <c r="CG124" s="110"/>
      <c r="CH124" s="109">
        <f t="shared" si="469"/>
        <v>0</v>
      </c>
      <c r="CI124" s="110"/>
      <c r="CJ124" s="109">
        <f t="shared" si="470"/>
        <v>0</v>
      </c>
      <c r="CK124" s="110"/>
      <c r="CL124" s="109">
        <f t="shared" si="471"/>
        <v>0</v>
      </c>
      <c r="CM124" s="110">
        <v>190</v>
      </c>
      <c r="CN124" s="109">
        <f t="shared" si="472"/>
        <v>15517907.999999998</v>
      </c>
      <c r="CO124" s="110"/>
      <c r="CP124" s="109">
        <f t="shared" si="473"/>
        <v>0</v>
      </c>
      <c r="CQ124" s="110">
        <v>110</v>
      </c>
      <c r="CR124" s="109">
        <f t="shared" si="474"/>
        <v>11966757.264000002</v>
      </c>
      <c r="CS124" s="110"/>
      <c r="CT124" s="109">
        <f t="shared" si="475"/>
        <v>0</v>
      </c>
      <c r="CU124" s="110"/>
      <c r="CV124" s="109">
        <f t="shared" si="476"/>
        <v>0</v>
      </c>
      <c r="CW124" s="132"/>
      <c r="CX124" s="109">
        <f t="shared" si="477"/>
        <v>0</v>
      </c>
      <c r="CY124" s="110"/>
      <c r="CZ124" s="116">
        <f t="shared" si="478"/>
        <v>0</v>
      </c>
      <c r="DA124" s="110">
        <v>100</v>
      </c>
      <c r="DB124" s="109">
        <f t="shared" si="479"/>
        <v>9800784</v>
      </c>
      <c r="DC124" s="134"/>
      <c r="DD124" s="109">
        <f t="shared" si="480"/>
        <v>0</v>
      </c>
      <c r="DE124" s="110"/>
      <c r="DF124" s="109">
        <f t="shared" si="481"/>
        <v>0</v>
      </c>
      <c r="DG124" s="110"/>
      <c r="DH124" s="109">
        <f t="shared" si="482"/>
        <v>0</v>
      </c>
      <c r="DI124" s="110"/>
      <c r="DJ124" s="122">
        <f t="shared" si="483"/>
        <v>0</v>
      </c>
      <c r="DK124" s="123">
        <f t="shared" si="429"/>
        <v>4285</v>
      </c>
      <c r="DL124" s="122">
        <f t="shared" si="429"/>
        <v>404778913.05599993</v>
      </c>
      <c r="DN124" s="1">
        <f t="shared" si="484"/>
        <v>10798.2</v>
      </c>
      <c r="DO124" s="52">
        <f t="shared" si="431"/>
        <v>10798.2</v>
      </c>
      <c r="DQ124" s="52">
        <f t="shared" si="432"/>
        <v>4285</v>
      </c>
    </row>
    <row r="125" spans="1:121" s="8" customFormat="1" ht="28.5" hidden="1" customHeight="1" x14ac:dyDescent="0.25">
      <c r="A125" s="128"/>
      <c r="B125" s="129">
        <v>98</v>
      </c>
      <c r="C125" s="363" t="s">
        <v>351</v>
      </c>
      <c r="D125" s="102" t="s">
        <v>352</v>
      </c>
      <c r="E125" s="89">
        <v>23150</v>
      </c>
      <c r="F125" s="130">
        <v>3.12</v>
      </c>
      <c r="G125" s="104">
        <v>1</v>
      </c>
      <c r="H125" s="105"/>
      <c r="I125" s="106">
        <v>1.4</v>
      </c>
      <c r="J125" s="106">
        <v>1.68</v>
      </c>
      <c r="K125" s="106">
        <v>2.23</v>
      </c>
      <c r="L125" s="107">
        <v>2.57</v>
      </c>
      <c r="M125" s="110">
        <v>3</v>
      </c>
      <c r="N125" s="109">
        <f t="shared" si="433"/>
        <v>333693.36</v>
      </c>
      <c r="O125" s="110">
        <v>40</v>
      </c>
      <c r="P125" s="110">
        <f t="shared" si="434"/>
        <v>4449244.8</v>
      </c>
      <c r="Q125" s="110">
        <v>0</v>
      </c>
      <c r="R125" s="109">
        <f t="shared" si="435"/>
        <v>0</v>
      </c>
      <c r="S125" s="110"/>
      <c r="T125" s="109">
        <f t="shared" si="436"/>
        <v>0</v>
      </c>
      <c r="U125" s="110"/>
      <c r="V125" s="109">
        <f t="shared" si="437"/>
        <v>0</v>
      </c>
      <c r="W125" s="110"/>
      <c r="X125" s="109">
        <f t="shared" si="438"/>
        <v>0</v>
      </c>
      <c r="Y125" s="110"/>
      <c r="Z125" s="109">
        <f t="shared" si="439"/>
        <v>0</v>
      </c>
      <c r="AA125" s="110"/>
      <c r="AB125" s="109">
        <f t="shared" si="440"/>
        <v>0</v>
      </c>
      <c r="AC125" s="110"/>
      <c r="AD125" s="109">
        <f t="shared" si="441"/>
        <v>0</v>
      </c>
      <c r="AE125" s="110"/>
      <c r="AF125" s="109">
        <f t="shared" si="442"/>
        <v>0</v>
      </c>
      <c r="AG125" s="112"/>
      <c r="AH125" s="109">
        <f t="shared" si="443"/>
        <v>0</v>
      </c>
      <c r="AI125" s="110"/>
      <c r="AJ125" s="109">
        <f t="shared" si="444"/>
        <v>0</v>
      </c>
      <c r="AK125" s="110"/>
      <c r="AL125" s="110">
        <f t="shared" si="445"/>
        <v>0</v>
      </c>
      <c r="AM125" s="110">
        <v>2</v>
      </c>
      <c r="AN125" s="109">
        <f t="shared" si="446"/>
        <v>266954.68800000002</v>
      </c>
      <c r="AO125" s="132"/>
      <c r="AP125" s="109">
        <f t="shared" si="447"/>
        <v>0</v>
      </c>
      <c r="AQ125" s="110"/>
      <c r="AR125" s="116">
        <f t="shared" si="448"/>
        <v>0</v>
      </c>
      <c r="AS125" s="110"/>
      <c r="AT125" s="109">
        <f t="shared" si="449"/>
        <v>0</v>
      </c>
      <c r="AU125" s="110"/>
      <c r="AV125" s="110">
        <f t="shared" si="450"/>
        <v>0</v>
      </c>
      <c r="AW125" s="110"/>
      <c r="AX125" s="109">
        <f t="shared" si="451"/>
        <v>0</v>
      </c>
      <c r="AY125" s="110"/>
      <c r="AZ125" s="109">
        <f t="shared" si="452"/>
        <v>0</v>
      </c>
      <c r="BA125" s="110"/>
      <c r="BB125" s="109">
        <f t="shared" si="453"/>
        <v>0</v>
      </c>
      <c r="BC125" s="110"/>
      <c r="BD125" s="109">
        <f t="shared" si="454"/>
        <v>0</v>
      </c>
      <c r="BE125" s="110"/>
      <c r="BF125" s="109">
        <f t="shared" si="455"/>
        <v>0</v>
      </c>
      <c r="BG125" s="110">
        <v>20</v>
      </c>
      <c r="BH125" s="109">
        <f t="shared" si="456"/>
        <v>2426860.7999999998</v>
      </c>
      <c r="BI125" s="110"/>
      <c r="BJ125" s="109">
        <f t="shared" si="457"/>
        <v>0</v>
      </c>
      <c r="BK125" s="110"/>
      <c r="BL125" s="109">
        <f t="shared" si="458"/>
        <v>0</v>
      </c>
      <c r="BM125" s="110"/>
      <c r="BN125" s="109">
        <f t="shared" si="459"/>
        <v>0</v>
      </c>
      <c r="BO125" s="110"/>
      <c r="BP125" s="109">
        <f t="shared" si="460"/>
        <v>0</v>
      </c>
      <c r="BQ125" s="110"/>
      <c r="BR125" s="109">
        <f t="shared" si="461"/>
        <v>0</v>
      </c>
      <c r="BS125" s="110">
        <v>4</v>
      </c>
      <c r="BT125" s="116">
        <f t="shared" si="462"/>
        <v>533909.37600000005</v>
      </c>
      <c r="BU125" s="133"/>
      <c r="BV125" s="109">
        <f t="shared" si="463"/>
        <v>0</v>
      </c>
      <c r="BW125" s="110"/>
      <c r="BX125" s="109">
        <f t="shared" si="464"/>
        <v>0</v>
      </c>
      <c r="BY125" s="110"/>
      <c r="BZ125" s="109">
        <f t="shared" si="465"/>
        <v>0</v>
      </c>
      <c r="CA125" s="110"/>
      <c r="CB125" s="109">
        <f t="shared" si="466"/>
        <v>0</v>
      </c>
      <c r="CC125" s="134"/>
      <c r="CD125" s="110">
        <f t="shared" si="467"/>
        <v>0</v>
      </c>
      <c r="CE125" s="110"/>
      <c r="CF125" s="109">
        <f t="shared" si="468"/>
        <v>0</v>
      </c>
      <c r="CG125" s="110"/>
      <c r="CH125" s="109">
        <f t="shared" si="469"/>
        <v>0</v>
      </c>
      <c r="CI125" s="110"/>
      <c r="CJ125" s="109">
        <f t="shared" si="470"/>
        <v>0</v>
      </c>
      <c r="CK125" s="110"/>
      <c r="CL125" s="109">
        <f t="shared" si="471"/>
        <v>0</v>
      </c>
      <c r="CM125" s="110">
        <v>2</v>
      </c>
      <c r="CN125" s="109">
        <f t="shared" si="472"/>
        <v>202238.4</v>
      </c>
      <c r="CO125" s="110"/>
      <c r="CP125" s="109">
        <f t="shared" si="473"/>
        <v>0</v>
      </c>
      <c r="CQ125" s="110">
        <v>0</v>
      </c>
      <c r="CR125" s="109">
        <f t="shared" si="474"/>
        <v>0</v>
      </c>
      <c r="CS125" s="110"/>
      <c r="CT125" s="109">
        <f t="shared" si="475"/>
        <v>0</v>
      </c>
      <c r="CU125" s="110"/>
      <c r="CV125" s="109">
        <f t="shared" si="476"/>
        <v>0</v>
      </c>
      <c r="CW125" s="132"/>
      <c r="CX125" s="109">
        <f t="shared" si="477"/>
        <v>0</v>
      </c>
      <c r="CY125" s="110"/>
      <c r="CZ125" s="116">
        <f t="shared" si="478"/>
        <v>0</v>
      </c>
      <c r="DA125" s="110"/>
      <c r="DB125" s="109">
        <f t="shared" si="479"/>
        <v>0</v>
      </c>
      <c r="DC125" s="134"/>
      <c r="DD125" s="109">
        <f t="shared" si="480"/>
        <v>0</v>
      </c>
      <c r="DE125" s="110"/>
      <c r="DF125" s="109">
        <f t="shared" si="481"/>
        <v>0</v>
      </c>
      <c r="DG125" s="110"/>
      <c r="DH125" s="109">
        <f t="shared" si="482"/>
        <v>0</v>
      </c>
      <c r="DI125" s="110"/>
      <c r="DJ125" s="122">
        <f t="shared" si="483"/>
        <v>0</v>
      </c>
      <c r="DK125" s="123">
        <f t="shared" si="429"/>
        <v>71</v>
      </c>
      <c r="DL125" s="122">
        <f t="shared" si="429"/>
        <v>8212901.4240000006</v>
      </c>
      <c r="DN125" s="1">
        <f t="shared" si="484"/>
        <v>221.52</v>
      </c>
      <c r="DO125" s="52">
        <f t="shared" si="431"/>
        <v>221.52</v>
      </c>
      <c r="DQ125" s="52">
        <f t="shared" si="432"/>
        <v>71</v>
      </c>
    </row>
    <row r="126" spans="1:121" ht="28.5" hidden="1" customHeight="1" x14ac:dyDescent="0.25">
      <c r="A126" s="128"/>
      <c r="B126" s="129">
        <v>99</v>
      </c>
      <c r="C126" s="363" t="s">
        <v>353</v>
      </c>
      <c r="D126" s="102" t="s">
        <v>354</v>
      </c>
      <c r="E126" s="89">
        <v>23150</v>
      </c>
      <c r="F126" s="130">
        <v>4.51</v>
      </c>
      <c r="G126" s="104">
        <v>1</v>
      </c>
      <c r="H126" s="105"/>
      <c r="I126" s="106">
        <v>1.4</v>
      </c>
      <c r="J126" s="106">
        <v>1.68</v>
      </c>
      <c r="K126" s="106">
        <v>2.23</v>
      </c>
      <c r="L126" s="107">
        <v>2.57</v>
      </c>
      <c r="M126" s="110">
        <v>0</v>
      </c>
      <c r="N126" s="109">
        <f t="shared" si="433"/>
        <v>0</v>
      </c>
      <c r="O126" s="110">
        <v>10</v>
      </c>
      <c r="P126" s="110">
        <f t="shared" si="434"/>
        <v>1607860.1</v>
      </c>
      <c r="Q126" s="110">
        <v>0</v>
      </c>
      <c r="R126" s="109">
        <f t="shared" si="435"/>
        <v>0</v>
      </c>
      <c r="S126" s="110"/>
      <c r="T126" s="109">
        <f t="shared" si="436"/>
        <v>0</v>
      </c>
      <c r="U126" s="110"/>
      <c r="V126" s="109">
        <f t="shared" si="437"/>
        <v>0</v>
      </c>
      <c r="W126" s="110"/>
      <c r="X126" s="109">
        <f t="shared" si="438"/>
        <v>0</v>
      </c>
      <c r="Y126" s="110"/>
      <c r="Z126" s="109">
        <f t="shared" si="439"/>
        <v>0</v>
      </c>
      <c r="AA126" s="110"/>
      <c r="AB126" s="109">
        <f t="shared" si="440"/>
        <v>0</v>
      </c>
      <c r="AC126" s="110"/>
      <c r="AD126" s="109">
        <f t="shared" si="441"/>
        <v>0</v>
      </c>
      <c r="AE126" s="110"/>
      <c r="AF126" s="109">
        <f t="shared" si="442"/>
        <v>0</v>
      </c>
      <c r="AG126" s="112"/>
      <c r="AH126" s="109">
        <f t="shared" si="443"/>
        <v>0</v>
      </c>
      <c r="AI126" s="110"/>
      <c r="AJ126" s="109">
        <f t="shared" si="444"/>
        <v>0</v>
      </c>
      <c r="AK126" s="110"/>
      <c r="AL126" s="110">
        <f t="shared" si="445"/>
        <v>0</v>
      </c>
      <c r="AM126" s="110">
        <v>2</v>
      </c>
      <c r="AN126" s="109">
        <f t="shared" si="446"/>
        <v>385886.424</v>
      </c>
      <c r="AO126" s="132"/>
      <c r="AP126" s="109">
        <f t="shared" si="447"/>
        <v>0</v>
      </c>
      <c r="AQ126" s="110"/>
      <c r="AR126" s="116">
        <f t="shared" si="448"/>
        <v>0</v>
      </c>
      <c r="AS126" s="110"/>
      <c r="AT126" s="109">
        <f t="shared" si="449"/>
        <v>0</v>
      </c>
      <c r="AU126" s="110"/>
      <c r="AV126" s="110">
        <f t="shared" si="450"/>
        <v>0</v>
      </c>
      <c r="AW126" s="110"/>
      <c r="AX126" s="109">
        <f t="shared" si="451"/>
        <v>0</v>
      </c>
      <c r="AY126" s="110"/>
      <c r="AZ126" s="109">
        <f t="shared" si="452"/>
        <v>0</v>
      </c>
      <c r="BA126" s="110"/>
      <c r="BB126" s="109">
        <f t="shared" si="453"/>
        <v>0</v>
      </c>
      <c r="BC126" s="110"/>
      <c r="BD126" s="109">
        <f t="shared" si="454"/>
        <v>0</v>
      </c>
      <c r="BE126" s="110"/>
      <c r="BF126" s="109">
        <f t="shared" si="455"/>
        <v>0</v>
      </c>
      <c r="BG126" s="110">
        <v>15</v>
      </c>
      <c r="BH126" s="109">
        <f t="shared" si="456"/>
        <v>2631043.7999999998</v>
      </c>
      <c r="BI126" s="110"/>
      <c r="BJ126" s="109">
        <f t="shared" si="457"/>
        <v>0</v>
      </c>
      <c r="BK126" s="110"/>
      <c r="BL126" s="109">
        <f t="shared" si="458"/>
        <v>0</v>
      </c>
      <c r="BM126" s="110"/>
      <c r="BN126" s="109">
        <f t="shared" si="459"/>
        <v>0</v>
      </c>
      <c r="BO126" s="110"/>
      <c r="BP126" s="109">
        <f t="shared" si="460"/>
        <v>0</v>
      </c>
      <c r="BQ126" s="110"/>
      <c r="BR126" s="109">
        <f t="shared" si="461"/>
        <v>0</v>
      </c>
      <c r="BS126" s="110"/>
      <c r="BT126" s="116">
        <f t="shared" si="462"/>
        <v>0</v>
      </c>
      <c r="BU126" s="133"/>
      <c r="BV126" s="109">
        <f t="shared" si="463"/>
        <v>0</v>
      </c>
      <c r="BW126" s="110"/>
      <c r="BX126" s="109">
        <f t="shared" si="464"/>
        <v>0</v>
      </c>
      <c r="BY126" s="110"/>
      <c r="BZ126" s="109">
        <f t="shared" si="465"/>
        <v>0</v>
      </c>
      <c r="CA126" s="110"/>
      <c r="CB126" s="109">
        <f t="shared" si="466"/>
        <v>0</v>
      </c>
      <c r="CC126" s="134"/>
      <c r="CD126" s="110">
        <f t="shared" si="467"/>
        <v>0</v>
      </c>
      <c r="CE126" s="110"/>
      <c r="CF126" s="109">
        <f t="shared" si="468"/>
        <v>0</v>
      </c>
      <c r="CG126" s="110"/>
      <c r="CH126" s="109">
        <f t="shared" si="469"/>
        <v>0</v>
      </c>
      <c r="CI126" s="110"/>
      <c r="CJ126" s="109">
        <f t="shared" si="470"/>
        <v>0</v>
      </c>
      <c r="CK126" s="110"/>
      <c r="CL126" s="109">
        <f t="shared" si="471"/>
        <v>0</v>
      </c>
      <c r="CM126" s="110"/>
      <c r="CN126" s="109">
        <f t="shared" si="472"/>
        <v>0</v>
      </c>
      <c r="CO126" s="110"/>
      <c r="CP126" s="109">
        <f t="shared" si="473"/>
        <v>0</v>
      </c>
      <c r="CQ126" s="110">
        <v>0</v>
      </c>
      <c r="CR126" s="109">
        <f t="shared" si="474"/>
        <v>0</v>
      </c>
      <c r="CS126" s="110"/>
      <c r="CT126" s="109">
        <f t="shared" si="475"/>
        <v>0</v>
      </c>
      <c r="CU126" s="110"/>
      <c r="CV126" s="109">
        <f t="shared" si="476"/>
        <v>0</v>
      </c>
      <c r="CW126" s="132"/>
      <c r="CX126" s="109">
        <f t="shared" si="477"/>
        <v>0</v>
      </c>
      <c r="CY126" s="110"/>
      <c r="CZ126" s="116">
        <f t="shared" si="478"/>
        <v>0</v>
      </c>
      <c r="DA126" s="110"/>
      <c r="DB126" s="109">
        <f t="shared" si="479"/>
        <v>0</v>
      </c>
      <c r="DC126" s="134"/>
      <c r="DD126" s="109">
        <f t="shared" si="480"/>
        <v>0</v>
      </c>
      <c r="DE126" s="110"/>
      <c r="DF126" s="109">
        <f t="shared" si="481"/>
        <v>0</v>
      </c>
      <c r="DG126" s="110"/>
      <c r="DH126" s="109">
        <f t="shared" si="482"/>
        <v>0</v>
      </c>
      <c r="DI126" s="110"/>
      <c r="DJ126" s="122">
        <f t="shared" si="483"/>
        <v>0</v>
      </c>
      <c r="DK126" s="123">
        <f t="shared" si="429"/>
        <v>27</v>
      </c>
      <c r="DL126" s="122">
        <f t="shared" si="429"/>
        <v>4624790.324</v>
      </c>
      <c r="DM126" s="1"/>
      <c r="DN126" s="1">
        <f t="shared" si="484"/>
        <v>121.77</v>
      </c>
      <c r="DO126" s="52">
        <f t="shared" si="431"/>
        <v>121.77</v>
      </c>
      <c r="DQ126" s="52">
        <f t="shared" si="432"/>
        <v>27</v>
      </c>
    </row>
    <row r="127" spans="1:121" ht="15.75" hidden="1" customHeight="1" x14ac:dyDescent="0.25">
      <c r="A127" s="128"/>
      <c r="B127" s="129">
        <v>100</v>
      </c>
      <c r="C127" s="363" t="s">
        <v>355</v>
      </c>
      <c r="D127" s="102" t="s">
        <v>356</v>
      </c>
      <c r="E127" s="89">
        <v>23150</v>
      </c>
      <c r="F127" s="130">
        <v>0.82</v>
      </c>
      <c r="G127" s="104">
        <v>1</v>
      </c>
      <c r="H127" s="105"/>
      <c r="I127" s="106">
        <v>1.4</v>
      </c>
      <c r="J127" s="106">
        <v>1.68</v>
      </c>
      <c r="K127" s="106">
        <v>2.23</v>
      </c>
      <c r="L127" s="107">
        <v>2.57</v>
      </c>
      <c r="M127" s="110">
        <v>286</v>
      </c>
      <c r="N127" s="109">
        <f t="shared" si="433"/>
        <v>8360872.5199999996</v>
      </c>
      <c r="O127" s="110">
        <v>780</v>
      </c>
      <c r="P127" s="110">
        <f t="shared" si="434"/>
        <v>22802379.600000001</v>
      </c>
      <c r="Q127" s="110">
        <v>2</v>
      </c>
      <c r="R127" s="109">
        <f t="shared" si="435"/>
        <v>58467.64</v>
      </c>
      <c r="S127" s="110"/>
      <c r="T127" s="109">
        <f t="shared" si="436"/>
        <v>0</v>
      </c>
      <c r="U127" s="110">
        <v>0</v>
      </c>
      <c r="V127" s="109">
        <f t="shared" si="437"/>
        <v>0</v>
      </c>
      <c r="W127" s="110">
        <v>0</v>
      </c>
      <c r="X127" s="109">
        <f t="shared" si="438"/>
        <v>0</v>
      </c>
      <c r="Y127" s="110"/>
      <c r="Z127" s="109">
        <f t="shared" si="439"/>
        <v>0</v>
      </c>
      <c r="AA127" s="110">
        <v>0</v>
      </c>
      <c r="AB127" s="109">
        <f t="shared" si="440"/>
        <v>0</v>
      </c>
      <c r="AC127" s="110">
        <v>230</v>
      </c>
      <c r="AD127" s="109">
        <f t="shared" si="441"/>
        <v>6723778.6000000006</v>
      </c>
      <c r="AE127" s="110">
        <v>0</v>
      </c>
      <c r="AF127" s="109">
        <f t="shared" si="442"/>
        <v>0</v>
      </c>
      <c r="AG127" s="112"/>
      <c r="AH127" s="109">
        <f t="shared" si="443"/>
        <v>0</v>
      </c>
      <c r="AI127" s="110">
        <v>190</v>
      </c>
      <c r="AJ127" s="109">
        <f t="shared" si="444"/>
        <v>5554425.8000000007</v>
      </c>
      <c r="AK127" s="110"/>
      <c r="AL127" s="110">
        <f t="shared" si="445"/>
        <v>0</v>
      </c>
      <c r="AM127" s="110">
        <v>359</v>
      </c>
      <c r="AN127" s="109">
        <f t="shared" si="446"/>
        <v>12593929.655999999</v>
      </c>
      <c r="AO127" s="132"/>
      <c r="AP127" s="109">
        <f t="shared" si="447"/>
        <v>0</v>
      </c>
      <c r="AQ127" s="110">
        <v>83</v>
      </c>
      <c r="AR127" s="116">
        <f t="shared" si="448"/>
        <v>2911688.4720000001</v>
      </c>
      <c r="AS127" s="110"/>
      <c r="AT127" s="109">
        <f t="shared" si="449"/>
        <v>0</v>
      </c>
      <c r="AU127" s="110">
        <v>20</v>
      </c>
      <c r="AV127" s="110">
        <f t="shared" si="450"/>
        <v>478371.60000000003</v>
      </c>
      <c r="AW127" s="110"/>
      <c r="AX127" s="109">
        <f t="shared" si="451"/>
        <v>0</v>
      </c>
      <c r="AY127" s="110">
        <v>0</v>
      </c>
      <c r="AZ127" s="109">
        <f t="shared" si="452"/>
        <v>0</v>
      </c>
      <c r="BA127" s="110">
        <v>0</v>
      </c>
      <c r="BB127" s="109">
        <f t="shared" si="453"/>
        <v>0</v>
      </c>
      <c r="BC127" s="110">
        <v>0</v>
      </c>
      <c r="BD127" s="109">
        <f t="shared" si="454"/>
        <v>0</v>
      </c>
      <c r="BE127" s="110">
        <v>88</v>
      </c>
      <c r="BF127" s="109">
        <f t="shared" si="455"/>
        <v>2993543.1679999996</v>
      </c>
      <c r="BG127" s="110">
        <v>292</v>
      </c>
      <c r="BH127" s="109">
        <f t="shared" si="456"/>
        <v>9312300.4800000004</v>
      </c>
      <c r="BI127" s="110">
        <v>0</v>
      </c>
      <c r="BJ127" s="109">
        <f t="shared" si="457"/>
        <v>0</v>
      </c>
      <c r="BK127" s="110">
        <v>0</v>
      </c>
      <c r="BL127" s="109">
        <f t="shared" si="458"/>
        <v>0</v>
      </c>
      <c r="BM127" s="110">
        <v>52</v>
      </c>
      <c r="BN127" s="109">
        <f t="shared" si="459"/>
        <v>1658354.8799999997</v>
      </c>
      <c r="BO127" s="110"/>
      <c r="BP127" s="109">
        <f t="shared" si="460"/>
        <v>0</v>
      </c>
      <c r="BQ127" s="110">
        <v>184</v>
      </c>
      <c r="BR127" s="109">
        <f t="shared" si="461"/>
        <v>7511071.9488000004</v>
      </c>
      <c r="BS127" s="110">
        <v>273</v>
      </c>
      <c r="BT127" s="116">
        <f t="shared" si="462"/>
        <v>9576999.432</v>
      </c>
      <c r="BU127" s="133">
        <v>0</v>
      </c>
      <c r="BV127" s="109">
        <f t="shared" si="463"/>
        <v>0</v>
      </c>
      <c r="BW127" s="110">
        <v>0</v>
      </c>
      <c r="BX127" s="109">
        <f t="shared" si="464"/>
        <v>0</v>
      </c>
      <c r="BY127" s="110">
        <v>0</v>
      </c>
      <c r="BZ127" s="109">
        <f t="shared" si="465"/>
        <v>0</v>
      </c>
      <c r="CA127" s="110">
        <v>240</v>
      </c>
      <c r="CB127" s="109">
        <f t="shared" si="466"/>
        <v>7653945.5999999996</v>
      </c>
      <c r="CC127" s="134"/>
      <c r="CD127" s="110">
        <f t="shared" si="467"/>
        <v>0</v>
      </c>
      <c r="CE127" s="110"/>
      <c r="CF127" s="109">
        <f t="shared" si="468"/>
        <v>0</v>
      </c>
      <c r="CG127" s="110"/>
      <c r="CH127" s="109">
        <f t="shared" si="469"/>
        <v>0</v>
      </c>
      <c r="CI127" s="110">
        <v>900</v>
      </c>
      <c r="CJ127" s="109">
        <f t="shared" si="470"/>
        <v>16743005.999999998</v>
      </c>
      <c r="CK127" s="110">
        <v>130</v>
      </c>
      <c r="CL127" s="109">
        <f t="shared" si="471"/>
        <v>4145887.1999999997</v>
      </c>
      <c r="CM127" s="110">
        <v>212</v>
      </c>
      <c r="CN127" s="109">
        <f t="shared" si="472"/>
        <v>5634154.3999999994</v>
      </c>
      <c r="CO127" s="110">
        <v>120</v>
      </c>
      <c r="CP127" s="109">
        <f t="shared" si="473"/>
        <v>3539949.8400000003</v>
      </c>
      <c r="CQ127" s="110">
        <v>359</v>
      </c>
      <c r="CR127" s="109">
        <f t="shared" si="474"/>
        <v>12708419.9256</v>
      </c>
      <c r="CS127" s="110">
        <v>103</v>
      </c>
      <c r="CT127" s="109">
        <f t="shared" si="475"/>
        <v>3941781.9839999992</v>
      </c>
      <c r="CU127" s="110">
        <v>162</v>
      </c>
      <c r="CV127" s="109">
        <f t="shared" si="476"/>
        <v>5166413.28</v>
      </c>
      <c r="CW127" s="132"/>
      <c r="CX127" s="109">
        <f t="shared" si="477"/>
        <v>0</v>
      </c>
      <c r="CY127" s="110"/>
      <c r="CZ127" s="116">
        <f t="shared" si="478"/>
        <v>0</v>
      </c>
      <c r="DA127" s="110">
        <v>153</v>
      </c>
      <c r="DB127" s="109">
        <f t="shared" si="479"/>
        <v>4879390.3199999994</v>
      </c>
      <c r="DC127" s="134"/>
      <c r="DD127" s="109">
        <f t="shared" si="480"/>
        <v>0</v>
      </c>
      <c r="DE127" s="110">
        <v>190</v>
      </c>
      <c r="DF127" s="109">
        <f t="shared" si="481"/>
        <v>7271248.3199999994</v>
      </c>
      <c r="DG127" s="110"/>
      <c r="DH127" s="109">
        <f t="shared" si="482"/>
        <v>0</v>
      </c>
      <c r="DI127" s="110">
        <v>76</v>
      </c>
      <c r="DJ127" s="122">
        <f t="shared" si="483"/>
        <v>4115613.1115999999</v>
      </c>
      <c r="DK127" s="123">
        <f t="shared" si="429"/>
        <v>5484</v>
      </c>
      <c r="DL127" s="122">
        <f t="shared" si="429"/>
        <v>166335993.77799997</v>
      </c>
      <c r="DM127" s="1"/>
      <c r="DN127" s="1">
        <f t="shared" si="484"/>
        <v>4496.88</v>
      </c>
      <c r="DO127" s="52">
        <f t="shared" si="431"/>
        <v>4496.88</v>
      </c>
      <c r="DQ127" s="52">
        <f t="shared" si="432"/>
        <v>5484</v>
      </c>
    </row>
    <row r="128" spans="1:121" s="127" customFormat="1" ht="15.75" hidden="1" customHeight="1" x14ac:dyDescent="0.25">
      <c r="A128" s="85">
        <v>16</v>
      </c>
      <c r="B128" s="138"/>
      <c r="C128" s="139"/>
      <c r="D128" s="252" t="s">
        <v>357</v>
      </c>
      <c r="E128" s="89">
        <v>23150</v>
      </c>
      <c r="F128" s="140">
        <v>1.2</v>
      </c>
      <c r="G128" s="124">
        <v>1</v>
      </c>
      <c r="H128" s="105"/>
      <c r="I128" s="125">
        <v>1.4</v>
      </c>
      <c r="J128" s="125">
        <v>1.68</v>
      </c>
      <c r="K128" s="125">
        <v>2.23</v>
      </c>
      <c r="L128" s="126">
        <v>2.57</v>
      </c>
      <c r="M128" s="95">
        <f>SUM(M129:M140)</f>
        <v>148</v>
      </c>
      <c r="N128" s="95">
        <f t="shared" ref="N128:BY128" si="485">SUM(N129:N140)</f>
        <v>6075290.1510000005</v>
      </c>
      <c r="O128" s="95">
        <f t="shared" si="485"/>
        <v>2089</v>
      </c>
      <c r="P128" s="95">
        <f t="shared" si="485"/>
        <v>134213744.57399999</v>
      </c>
      <c r="Q128" s="95">
        <f t="shared" si="485"/>
        <v>233</v>
      </c>
      <c r="R128" s="95">
        <f t="shared" si="485"/>
        <v>7875390.1659999993</v>
      </c>
      <c r="S128" s="95">
        <f t="shared" si="485"/>
        <v>0</v>
      </c>
      <c r="T128" s="95">
        <f t="shared" si="485"/>
        <v>0</v>
      </c>
      <c r="U128" s="95">
        <f t="shared" si="485"/>
        <v>0</v>
      </c>
      <c r="V128" s="95">
        <f t="shared" si="485"/>
        <v>0</v>
      </c>
      <c r="W128" s="95">
        <f t="shared" si="485"/>
        <v>0</v>
      </c>
      <c r="X128" s="95">
        <f t="shared" si="485"/>
        <v>0</v>
      </c>
      <c r="Y128" s="95">
        <f t="shared" si="485"/>
        <v>0</v>
      </c>
      <c r="Z128" s="95">
        <f t="shared" si="485"/>
        <v>0</v>
      </c>
      <c r="AA128" s="95">
        <f t="shared" si="485"/>
        <v>0</v>
      </c>
      <c r="AB128" s="95">
        <f t="shared" si="485"/>
        <v>0</v>
      </c>
      <c r="AC128" s="95">
        <f t="shared" si="485"/>
        <v>180</v>
      </c>
      <c r="AD128" s="95">
        <f t="shared" si="485"/>
        <v>3966983.9999999995</v>
      </c>
      <c r="AE128" s="95">
        <f t="shared" si="485"/>
        <v>0</v>
      </c>
      <c r="AF128" s="95">
        <f t="shared" si="485"/>
        <v>0</v>
      </c>
      <c r="AG128" s="95">
        <f t="shared" si="485"/>
        <v>10</v>
      </c>
      <c r="AH128" s="95">
        <f t="shared" si="485"/>
        <v>521574.13</v>
      </c>
      <c r="AI128" s="95">
        <f t="shared" si="485"/>
        <v>30</v>
      </c>
      <c r="AJ128" s="95">
        <f t="shared" si="485"/>
        <v>661164</v>
      </c>
      <c r="AK128" s="95">
        <f t="shared" si="485"/>
        <v>0</v>
      </c>
      <c r="AL128" s="95">
        <f t="shared" si="485"/>
        <v>0</v>
      </c>
      <c r="AM128" s="95">
        <f t="shared" si="485"/>
        <v>954</v>
      </c>
      <c r="AN128" s="95">
        <f t="shared" si="485"/>
        <v>57016270.936800003</v>
      </c>
      <c r="AO128" s="95">
        <f t="shared" si="485"/>
        <v>3</v>
      </c>
      <c r="AP128" s="95">
        <f t="shared" si="485"/>
        <v>224857.98720000003</v>
      </c>
      <c r="AQ128" s="95">
        <f t="shared" si="485"/>
        <v>91</v>
      </c>
      <c r="AR128" s="95">
        <f t="shared" si="485"/>
        <v>2422115.9759999998</v>
      </c>
      <c r="AS128" s="95">
        <f t="shared" si="485"/>
        <v>0</v>
      </c>
      <c r="AT128" s="95">
        <f t="shared" si="485"/>
        <v>0</v>
      </c>
      <c r="AU128" s="95">
        <f t="shared" si="485"/>
        <v>10</v>
      </c>
      <c r="AV128" s="95">
        <f t="shared" si="485"/>
        <v>220388</v>
      </c>
      <c r="AW128" s="95">
        <f>SUM(AW129:AW140)</f>
        <v>0</v>
      </c>
      <c r="AX128" s="95">
        <f>SUM(AX129:AX140)</f>
        <v>0</v>
      </c>
      <c r="AY128" s="95">
        <f>SUM(AY129:AY140)</f>
        <v>0</v>
      </c>
      <c r="AZ128" s="95">
        <f t="shared" si="485"/>
        <v>0</v>
      </c>
      <c r="BA128" s="95">
        <f t="shared" si="485"/>
        <v>0</v>
      </c>
      <c r="BB128" s="95">
        <f t="shared" si="485"/>
        <v>0</v>
      </c>
      <c r="BC128" s="95">
        <f t="shared" si="485"/>
        <v>0</v>
      </c>
      <c r="BD128" s="95">
        <f t="shared" si="485"/>
        <v>0</v>
      </c>
      <c r="BE128" s="95">
        <f t="shared" si="485"/>
        <v>58</v>
      </c>
      <c r="BF128" s="95">
        <f t="shared" si="485"/>
        <v>1330168.6272</v>
      </c>
      <c r="BG128" s="95">
        <f t="shared" si="485"/>
        <v>0</v>
      </c>
      <c r="BH128" s="95">
        <f t="shared" si="485"/>
        <v>0</v>
      </c>
      <c r="BI128" s="95">
        <f t="shared" si="485"/>
        <v>21</v>
      </c>
      <c r="BJ128" s="95">
        <f t="shared" si="485"/>
        <v>607531.93199999991</v>
      </c>
      <c r="BK128" s="95">
        <f t="shared" si="485"/>
        <v>0</v>
      </c>
      <c r="BL128" s="95">
        <f t="shared" si="485"/>
        <v>0</v>
      </c>
      <c r="BM128" s="95">
        <f t="shared" si="485"/>
        <v>91</v>
      </c>
      <c r="BN128" s="95">
        <f t="shared" si="485"/>
        <v>2706805.4160000002</v>
      </c>
      <c r="BO128" s="95">
        <f t="shared" si="485"/>
        <v>500</v>
      </c>
      <c r="BP128" s="95">
        <f t="shared" si="485"/>
        <v>13235468.752800001</v>
      </c>
      <c r="BQ128" s="95">
        <f t="shared" si="485"/>
        <v>235</v>
      </c>
      <c r="BR128" s="95">
        <f t="shared" si="485"/>
        <v>6714800.2521599997</v>
      </c>
      <c r="BS128" s="95">
        <f t="shared" si="485"/>
        <v>150</v>
      </c>
      <c r="BT128" s="97">
        <f t="shared" si="485"/>
        <v>4573271.3879999993</v>
      </c>
      <c r="BU128" s="98">
        <f t="shared" si="485"/>
        <v>0</v>
      </c>
      <c r="BV128" s="95">
        <f t="shared" si="485"/>
        <v>0</v>
      </c>
      <c r="BW128" s="95">
        <f t="shared" si="485"/>
        <v>0</v>
      </c>
      <c r="BX128" s="95">
        <f t="shared" si="485"/>
        <v>0</v>
      </c>
      <c r="BY128" s="95">
        <f t="shared" si="485"/>
        <v>0</v>
      </c>
      <c r="BZ128" s="95">
        <f t="shared" ref="BZ128:DQ128" si="486">SUM(BZ129:BZ140)</f>
        <v>0</v>
      </c>
      <c r="CA128" s="95">
        <f>SUM(CA129:CA140)</f>
        <v>135</v>
      </c>
      <c r="CB128" s="95">
        <f>SUM(CB129:CB140)</f>
        <v>3493512.7919999999</v>
      </c>
      <c r="CC128" s="99">
        <f t="shared" si="486"/>
        <v>0</v>
      </c>
      <c r="CD128" s="95">
        <f t="shared" si="486"/>
        <v>0</v>
      </c>
      <c r="CE128" s="95">
        <f t="shared" si="486"/>
        <v>0</v>
      </c>
      <c r="CF128" s="95">
        <f t="shared" si="486"/>
        <v>0</v>
      </c>
      <c r="CG128" s="95">
        <f t="shared" si="486"/>
        <v>96</v>
      </c>
      <c r="CH128" s="95">
        <f t="shared" si="486"/>
        <v>2115724.7999999998</v>
      </c>
      <c r="CI128" s="95">
        <f t="shared" si="486"/>
        <v>155</v>
      </c>
      <c r="CJ128" s="95">
        <f t="shared" si="486"/>
        <v>3416014</v>
      </c>
      <c r="CK128" s="95">
        <f t="shared" si="486"/>
        <v>53</v>
      </c>
      <c r="CL128" s="95">
        <f t="shared" si="486"/>
        <v>1136424.24</v>
      </c>
      <c r="CM128" s="95">
        <f t="shared" si="486"/>
        <v>137</v>
      </c>
      <c r="CN128" s="95">
        <f t="shared" si="486"/>
        <v>2813836.2</v>
      </c>
      <c r="CO128" s="95">
        <f t="shared" si="486"/>
        <v>133</v>
      </c>
      <c r="CP128" s="95">
        <f t="shared" si="486"/>
        <v>4315472.5250000004</v>
      </c>
      <c r="CQ128" s="95">
        <f t="shared" si="486"/>
        <v>368</v>
      </c>
      <c r="CR128" s="95">
        <f t="shared" si="486"/>
        <v>10804988.274359999</v>
      </c>
      <c r="CS128" s="95">
        <f t="shared" si="486"/>
        <v>124</v>
      </c>
      <c r="CT128" s="95">
        <f t="shared" si="486"/>
        <v>2888695.5216000001</v>
      </c>
      <c r="CU128" s="95">
        <f t="shared" si="486"/>
        <v>302</v>
      </c>
      <c r="CV128" s="95">
        <f t="shared" si="486"/>
        <v>8010196.3200000003</v>
      </c>
      <c r="CW128" s="95">
        <f t="shared" si="486"/>
        <v>0</v>
      </c>
      <c r="CX128" s="95">
        <f t="shared" si="486"/>
        <v>0</v>
      </c>
      <c r="CY128" s="95">
        <f t="shared" si="486"/>
        <v>0</v>
      </c>
      <c r="CZ128" s="95">
        <f t="shared" si="486"/>
        <v>0</v>
      </c>
      <c r="DA128" s="95">
        <f t="shared" si="486"/>
        <v>91</v>
      </c>
      <c r="DB128" s="95">
        <f t="shared" si="486"/>
        <v>2436661.5840000003</v>
      </c>
      <c r="DC128" s="95">
        <f t="shared" si="486"/>
        <v>30</v>
      </c>
      <c r="DD128" s="95">
        <f t="shared" si="486"/>
        <v>673609.44</v>
      </c>
      <c r="DE128" s="95">
        <f t="shared" si="486"/>
        <v>220</v>
      </c>
      <c r="DF128" s="95">
        <f t="shared" si="486"/>
        <v>6127247.9183999989</v>
      </c>
      <c r="DG128" s="95">
        <f t="shared" si="486"/>
        <v>41</v>
      </c>
      <c r="DH128" s="95">
        <f t="shared" si="486"/>
        <v>1315392.2600000002</v>
      </c>
      <c r="DI128" s="95">
        <f t="shared" si="486"/>
        <v>53</v>
      </c>
      <c r="DJ128" s="95">
        <f t="shared" si="486"/>
        <v>2190895.6094800001</v>
      </c>
      <c r="DK128" s="95">
        <f t="shared" si="486"/>
        <v>6741</v>
      </c>
      <c r="DL128" s="95">
        <f t="shared" si="486"/>
        <v>294104497.77400005</v>
      </c>
      <c r="DM128" s="95">
        <f t="shared" si="486"/>
        <v>0</v>
      </c>
      <c r="DN128" s="95">
        <f t="shared" si="486"/>
        <v>8442.1000000000022</v>
      </c>
      <c r="DO128" s="95">
        <f t="shared" si="486"/>
        <v>8442.1000000000022</v>
      </c>
      <c r="DQ128" s="95">
        <f t="shared" si="486"/>
        <v>6582.7</v>
      </c>
    </row>
    <row r="129" spans="1:121" ht="33.75" hidden="1" customHeight="1" x14ac:dyDescent="0.25">
      <c r="A129" s="128"/>
      <c r="B129" s="129">
        <v>101</v>
      </c>
      <c r="C129" s="363" t="s">
        <v>358</v>
      </c>
      <c r="D129" s="102" t="s">
        <v>359</v>
      </c>
      <c r="E129" s="89">
        <v>23150</v>
      </c>
      <c r="F129" s="130">
        <v>0.98</v>
      </c>
      <c r="G129" s="104">
        <v>1</v>
      </c>
      <c r="H129" s="105"/>
      <c r="I129" s="106">
        <v>1.4</v>
      </c>
      <c r="J129" s="106">
        <v>1.68</v>
      </c>
      <c r="K129" s="106">
        <v>2.23</v>
      </c>
      <c r="L129" s="107">
        <v>2.57</v>
      </c>
      <c r="M129" s="110">
        <v>0</v>
      </c>
      <c r="N129" s="109">
        <f>(M129*$E129*$F129*$G129*$I129*$N$11)</f>
        <v>0</v>
      </c>
      <c r="O129" s="110">
        <v>7</v>
      </c>
      <c r="P129" s="110">
        <f>(O129*$E129*$F129*$G129*$I129*$P$11)</f>
        <v>244565.86</v>
      </c>
      <c r="Q129" s="110">
        <v>159</v>
      </c>
      <c r="R129" s="109">
        <f>(Q129*$E129*$F129*$G129*$I129*$R$11)</f>
        <v>5555138.8199999994</v>
      </c>
      <c r="S129" s="110"/>
      <c r="T129" s="109">
        <f t="shared" si="436"/>
        <v>0</v>
      </c>
      <c r="U129" s="110">
        <v>0</v>
      </c>
      <c r="V129" s="109">
        <f>(U129*$E129*$F129*$G129*$I129*$V$11)</f>
        <v>0</v>
      </c>
      <c r="W129" s="110">
        <v>0</v>
      </c>
      <c r="X129" s="109">
        <f>(W129*$E129*$F129*$G129*$I129*$X$11)</f>
        <v>0</v>
      </c>
      <c r="Y129" s="110"/>
      <c r="Z129" s="109">
        <f>(Y129*$E129*$F129*$G129*$I129*$Z$11)</f>
        <v>0</v>
      </c>
      <c r="AA129" s="110">
        <v>0</v>
      </c>
      <c r="AB129" s="109">
        <f>(AA129*$E129*$F129*$G129*$I129*$AB$11)</f>
        <v>0</v>
      </c>
      <c r="AC129" s="110"/>
      <c r="AD129" s="109">
        <f>(AC129*$E129*$F129*$G129*$I129*$AD$11)</f>
        <v>0</v>
      </c>
      <c r="AE129" s="110">
        <v>0</v>
      </c>
      <c r="AF129" s="109">
        <f>(AE129*$E129*$F129*$G129*$I129*$AF$11)</f>
        <v>0</v>
      </c>
      <c r="AG129" s="112"/>
      <c r="AH129" s="109">
        <f>(AG129*$E129*$F129*$G129*$I129*$AH$11)</f>
        <v>0</v>
      </c>
      <c r="AI129" s="110"/>
      <c r="AJ129" s="109">
        <f>(AI129*$E129*$F129*$G129*$I129*$AJ$11)</f>
        <v>0</v>
      </c>
      <c r="AK129" s="110">
        <v>0</v>
      </c>
      <c r="AL129" s="110">
        <f>(AK129*$E129*$F129*$G129*$I129*$AL$11)</f>
        <v>0</v>
      </c>
      <c r="AM129" s="110">
        <v>0</v>
      </c>
      <c r="AN129" s="109">
        <f>(AM129*$E129*$F129*$G129*$J129*$AN$11)</f>
        <v>0</v>
      </c>
      <c r="AO129" s="132"/>
      <c r="AP129" s="109">
        <f>(AO129*$E129*$F129*$G129*$J129*$AP$11)</f>
        <v>0</v>
      </c>
      <c r="AQ129" s="110">
        <v>1</v>
      </c>
      <c r="AR129" s="116">
        <f>(AQ129*$E129*$F129*$G129*$J129*$AR$11)</f>
        <v>41925.576000000001</v>
      </c>
      <c r="AS129" s="110"/>
      <c r="AT129" s="109">
        <f>(AS129*$E129*$F129*$G129*$I129*$AT$11)</f>
        <v>0</v>
      </c>
      <c r="AU129" s="110">
        <v>0</v>
      </c>
      <c r="AV129" s="110">
        <f>(AU129*$E129*$F129*$G129*$I129*$AV$11)</f>
        <v>0</v>
      </c>
      <c r="AW129" s="110"/>
      <c r="AX129" s="109">
        <f>(AW129*$E129*$F129*$G129*$I129*$AX$11)</f>
        <v>0</v>
      </c>
      <c r="AY129" s="110">
        <v>0</v>
      </c>
      <c r="AZ129" s="109">
        <f>(AY129*$E129*$F129*$G129*$I129*$AZ$11)</f>
        <v>0</v>
      </c>
      <c r="BA129" s="110">
        <v>0</v>
      </c>
      <c r="BB129" s="109">
        <f>(BA129*$E129*$F129*$G129*$I129*$BB$11)</f>
        <v>0</v>
      </c>
      <c r="BC129" s="110">
        <v>0</v>
      </c>
      <c r="BD129" s="109">
        <f>(BC129*$E129*$F129*$G129*$I129*$BD$11)</f>
        <v>0</v>
      </c>
      <c r="BE129" s="110"/>
      <c r="BF129" s="109">
        <f>(BE129*$E129*$F129*$G129*$I129*$BF$11)</f>
        <v>0</v>
      </c>
      <c r="BG129" s="110"/>
      <c r="BH129" s="109">
        <f>(BG129*$E129*$F129*$G129*$J129*$BH$11)</f>
        <v>0</v>
      </c>
      <c r="BI129" s="110">
        <v>3</v>
      </c>
      <c r="BJ129" s="109">
        <f>(BI129*$E129*$F129*$G129*$J129*$BJ$11)</f>
        <v>131493.85199999998</v>
      </c>
      <c r="BK129" s="110">
        <v>0</v>
      </c>
      <c r="BL129" s="109">
        <f>(BK129*$E129*$F129*$G129*$J129*$BL$11)</f>
        <v>0</v>
      </c>
      <c r="BM129" s="110"/>
      <c r="BN129" s="109">
        <f>(BM129*$E129*$F129*$G129*$J129*$BN$11)</f>
        <v>0</v>
      </c>
      <c r="BO129" s="110"/>
      <c r="BP129" s="109">
        <f>(BO129*$E129*$F129*$G129*$J129*$BP$11)</f>
        <v>0</v>
      </c>
      <c r="BQ129" s="110">
        <v>5</v>
      </c>
      <c r="BR129" s="109">
        <f>(BQ129*$E129*$F129*$G129*$J129*$BR$11)</f>
        <v>243930.62399999998</v>
      </c>
      <c r="BS129" s="110"/>
      <c r="BT129" s="116">
        <f>(BS129*$E129*$F129*$G129*$J129*$BT$11)</f>
        <v>0</v>
      </c>
      <c r="BU129" s="133">
        <v>0</v>
      </c>
      <c r="BV129" s="109">
        <f>(BU129*$E129*$F129*$G129*$I129*$BV$11)</f>
        <v>0</v>
      </c>
      <c r="BW129" s="110"/>
      <c r="BX129" s="109">
        <f>(BW129*$E129*$F129*$G129*$I129*$BX$11)</f>
        <v>0</v>
      </c>
      <c r="BY129" s="110">
        <v>0</v>
      </c>
      <c r="BZ129" s="109">
        <f>(BY129*$E129*$F129*$G129*$I129*$BZ$11)</f>
        <v>0</v>
      </c>
      <c r="CA129" s="110">
        <v>5</v>
      </c>
      <c r="CB129" s="109">
        <f>(CA129*$E129*$F129*$G129*$J129*$CB$11)</f>
        <v>190570.8</v>
      </c>
      <c r="CC129" s="134"/>
      <c r="CD129" s="110">
        <f>(CC129*$E129*$F129*$G129*$I129*$CD$11)</f>
        <v>0</v>
      </c>
      <c r="CE129" s="110">
        <v>0</v>
      </c>
      <c r="CF129" s="109">
        <f>(CE129*$E129*$F129*$G129*$I129*$CF$11)</f>
        <v>0</v>
      </c>
      <c r="CG129" s="110"/>
      <c r="CH129" s="109">
        <f>(CG129*$E129*$F129*$G129*$I129*$CH$11)</f>
        <v>0</v>
      </c>
      <c r="CI129" s="110"/>
      <c r="CJ129" s="109">
        <f>(CI129*$E129*$F129*$G129*$I129*$CJ$11)</f>
        <v>0</v>
      </c>
      <c r="CK129" s="110">
        <v>1</v>
      </c>
      <c r="CL129" s="109">
        <f>(CK129*$E129*$F129*$G129*$I129*$CL$11)</f>
        <v>38114.159999999996</v>
      </c>
      <c r="CM129" s="110"/>
      <c r="CN129" s="109">
        <f>(CM129*$E129*$F129*$G129*$I129*$CN$11)</f>
        <v>0</v>
      </c>
      <c r="CO129" s="110"/>
      <c r="CP129" s="109">
        <f>(CO129*$E129*$F129*$G129*$I129*$CP$11)</f>
        <v>0</v>
      </c>
      <c r="CQ129" s="110">
        <v>2</v>
      </c>
      <c r="CR129" s="109">
        <f>(CQ129*$E129*$F129*$G129*$J129*$CR$11)</f>
        <v>84613.435199999993</v>
      </c>
      <c r="CS129" s="110"/>
      <c r="CT129" s="109">
        <f>(CS129*$E129*$F129*$G129*$J129*$CT$11)</f>
        <v>0</v>
      </c>
      <c r="CU129" s="110">
        <v>2</v>
      </c>
      <c r="CV129" s="109">
        <f>(CU129*$E129*$F129*$G129*$J129*$CV$11)</f>
        <v>76228.319999999992</v>
      </c>
      <c r="CW129" s="132"/>
      <c r="CX129" s="109">
        <f>(CW129*$E129*$F129*$G129*$J129*$CX$11)</f>
        <v>0</v>
      </c>
      <c r="CY129" s="110">
        <v>0</v>
      </c>
      <c r="CZ129" s="116">
        <f>(CY129*$E129*$F129*$G129*$J129*$CZ$11)</f>
        <v>0</v>
      </c>
      <c r="DA129" s="110">
        <v>2</v>
      </c>
      <c r="DB129" s="109">
        <f>(DA129*$E129*$F129*$G129*$J129*$DB$11)</f>
        <v>76228.319999999992</v>
      </c>
      <c r="DC129" s="134"/>
      <c r="DD129" s="109">
        <f>(DC129*$E129*$F129*$G129*$J129*$DD$11)</f>
        <v>0</v>
      </c>
      <c r="DE129" s="110">
        <v>3</v>
      </c>
      <c r="DF129" s="109">
        <f>(DE129*$E129*$F129*$G129*$J129*$DF$11)</f>
        <v>137210.976</v>
      </c>
      <c r="DG129" s="110"/>
      <c r="DH129" s="109">
        <f>(DG129*$E129*$F129*$G129*$K129*$DH$11)</f>
        <v>0</v>
      </c>
      <c r="DI129" s="110">
        <v>2</v>
      </c>
      <c r="DJ129" s="122">
        <f>(DI129*$E129*$F129*$G129*$L129*$DJ$11)</f>
        <v>129438.40980000001</v>
      </c>
      <c r="DK129" s="123">
        <f t="shared" ref="DK129:DL140" si="487">SUM(M129,O129,Q129,S129,U129,W129,Y129,AA129,AC129,AE129,AG129,AI129,AO129,AS129,AU129,BY129,AK129,AY129,BA129,BC129,CO129,BE129,BG129,AM129,BK129,AQ129,CQ129,BM129,CS129,BO129,BQ129,BS129,CA129,BU129,BW129,CC129,CE129,CG129,CI129,CK129,CM129,CU129,CW129,BI129,AW129,CY129,DA129,DC129,DE129,DG129,DI129)</f>
        <v>192</v>
      </c>
      <c r="DL129" s="122">
        <f t="shared" si="487"/>
        <v>6949459.1529999999</v>
      </c>
      <c r="DM129" s="1"/>
      <c r="DN129" s="1">
        <f t="shared" ref="DN129:DN140" si="488">DK129*F129</f>
        <v>188.16</v>
      </c>
      <c r="DO129" s="52">
        <f t="shared" ref="DO129:DO140" si="489">DK129*F129</f>
        <v>188.16</v>
      </c>
      <c r="DQ129" s="52">
        <f t="shared" ref="DQ129:DQ140" si="490">DK129*G129</f>
        <v>192</v>
      </c>
    </row>
    <row r="130" spans="1:121" ht="33.75" hidden="1" customHeight="1" x14ac:dyDescent="0.25">
      <c r="A130" s="128"/>
      <c r="B130" s="129">
        <v>102</v>
      </c>
      <c r="C130" s="363" t="s">
        <v>360</v>
      </c>
      <c r="D130" s="102" t="s">
        <v>361</v>
      </c>
      <c r="E130" s="89">
        <v>23150</v>
      </c>
      <c r="F130" s="130">
        <v>1.49</v>
      </c>
      <c r="G130" s="104">
        <v>1</v>
      </c>
      <c r="H130" s="105"/>
      <c r="I130" s="106">
        <v>1.4</v>
      </c>
      <c r="J130" s="106">
        <v>1.68</v>
      </c>
      <c r="K130" s="106">
        <v>2.23</v>
      </c>
      <c r="L130" s="107">
        <v>2.57</v>
      </c>
      <c r="M130" s="110">
        <v>0</v>
      </c>
      <c r="N130" s="109">
        <f>(M130*$E130*$F130*$G130*$I130*$N$11)</f>
        <v>0</v>
      </c>
      <c r="O130" s="110">
        <v>7</v>
      </c>
      <c r="P130" s="110">
        <f>(O130*$E130*$F130*$G130*$I130*$P$11)</f>
        <v>371839.93</v>
      </c>
      <c r="Q130" s="110">
        <v>0</v>
      </c>
      <c r="R130" s="109">
        <f>(Q130*$E130*$F130*$G130*$I130*$R$11)</f>
        <v>0</v>
      </c>
      <c r="S130" s="110"/>
      <c r="T130" s="109">
        <f t="shared" si="436"/>
        <v>0</v>
      </c>
      <c r="U130" s="110"/>
      <c r="V130" s="109">
        <f>(U130*$E130*$F130*$G130*$I130*$V$11)</f>
        <v>0</v>
      </c>
      <c r="W130" s="110"/>
      <c r="X130" s="109">
        <f>(W130*$E130*$F130*$G130*$I130*$X$11)</f>
        <v>0</v>
      </c>
      <c r="Y130" s="110"/>
      <c r="Z130" s="109">
        <f>(Y130*$E130*$F130*$G130*$I130*$Z$11)</f>
        <v>0</v>
      </c>
      <c r="AA130" s="110"/>
      <c r="AB130" s="109">
        <f>(AA130*$E130*$F130*$G130*$I130*$AB$11)</f>
        <v>0</v>
      </c>
      <c r="AC130" s="110"/>
      <c r="AD130" s="109">
        <f>(AC130*$E130*$F130*$G130*$I130*$AD$11)</f>
        <v>0</v>
      </c>
      <c r="AE130" s="110"/>
      <c r="AF130" s="109">
        <f>(AE130*$E130*$F130*$G130*$I130*$AF$11)</f>
        <v>0</v>
      </c>
      <c r="AG130" s="112"/>
      <c r="AH130" s="109">
        <f>(AG130*$E130*$F130*$G130*$I130*$AH$11)</f>
        <v>0</v>
      </c>
      <c r="AI130" s="110"/>
      <c r="AJ130" s="109">
        <f>(AI130*$E130*$F130*$G130*$I130*$AJ$11)</f>
        <v>0</v>
      </c>
      <c r="AK130" s="110"/>
      <c r="AL130" s="110">
        <f>(AK130*$E130*$F130*$G130*$I130*$AL$11)</f>
        <v>0</v>
      </c>
      <c r="AM130" s="110">
        <v>3</v>
      </c>
      <c r="AN130" s="109">
        <f>(AM130*$E130*$F130*$G130*$J130*$AN$11)</f>
        <v>191231.96400000001</v>
      </c>
      <c r="AO130" s="132">
        <v>0</v>
      </c>
      <c r="AP130" s="109">
        <f>(AO130*$E130*$F130*$G130*$J130*$AP$11)</f>
        <v>0</v>
      </c>
      <c r="AQ130" s="110"/>
      <c r="AR130" s="116">
        <f>(AQ130*$E130*$F130*$G130*$J130*$AR$11)</f>
        <v>0</v>
      </c>
      <c r="AS130" s="110"/>
      <c r="AT130" s="109">
        <f>(AS130*$E130*$F130*$G130*$I130*$AT$11)</f>
        <v>0</v>
      </c>
      <c r="AU130" s="110"/>
      <c r="AV130" s="110">
        <f>(AU130*$E130*$F130*$G130*$I130*$AV$11)</f>
        <v>0</v>
      </c>
      <c r="AW130" s="110"/>
      <c r="AX130" s="109">
        <f>(AW130*$E130*$F130*$G130*$I130*$AX$11)</f>
        <v>0</v>
      </c>
      <c r="AY130" s="110"/>
      <c r="AZ130" s="109">
        <f>(AY130*$E130*$F130*$G130*$I130*$AZ$11)</f>
        <v>0</v>
      </c>
      <c r="BA130" s="110"/>
      <c r="BB130" s="109">
        <f>(BA130*$E130*$F130*$G130*$I130*$BB$11)</f>
        <v>0</v>
      </c>
      <c r="BC130" s="110"/>
      <c r="BD130" s="109">
        <f>(BC130*$E130*$F130*$G130*$I130*$BD$11)</f>
        <v>0</v>
      </c>
      <c r="BE130" s="110"/>
      <c r="BF130" s="109">
        <f>(BE130*$E130*$F130*$G130*$I130*$BF$11)</f>
        <v>0</v>
      </c>
      <c r="BG130" s="110"/>
      <c r="BH130" s="109">
        <f>(BG130*$E130*$F130*$G130*$J130*$BH$11)</f>
        <v>0</v>
      </c>
      <c r="BI130" s="110"/>
      <c r="BJ130" s="109">
        <f>(BI130*$E130*$F130*$G130*$J130*$BJ$11)</f>
        <v>0</v>
      </c>
      <c r="BK130" s="110"/>
      <c r="BL130" s="109">
        <f>(BK130*$E130*$F130*$G130*$J130*$BL$11)</f>
        <v>0</v>
      </c>
      <c r="BM130" s="110"/>
      <c r="BN130" s="109">
        <f>(BM130*$E130*$F130*$G130*$J130*$BN$11)</f>
        <v>0</v>
      </c>
      <c r="BO130" s="110"/>
      <c r="BP130" s="109">
        <f>(BO130*$E130*$F130*$G130*$J130*$BP$11)</f>
        <v>0</v>
      </c>
      <c r="BQ130" s="110"/>
      <c r="BR130" s="109">
        <f>(BQ130*$E130*$F130*$G130*$J130*$BR$11)</f>
        <v>0</v>
      </c>
      <c r="BS130" s="110">
        <v>1</v>
      </c>
      <c r="BT130" s="116">
        <f>(BS130*$E130*$F130*$G130*$J130*$BT$11)</f>
        <v>63743.987999999998</v>
      </c>
      <c r="BU130" s="133"/>
      <c r="BV130" s="109">
        <f>(BU130*$E130*$F130*$G130*$I130*$BV$11)</f>
        <v>0</v>
      </c>
      <c r="BW130" s="110"/>
      <c r="BX130" s="109">
        <f>(BW130*$E130*$F130*$G130*$I130*$BX$11)</f>
        <v>0</v>
      </c>
      <c r="BY130" s="110"/>
      <c r="BZ130" s="109">
        <f>(BY130*$E130*$F130*$G130*$I130*$BZ$11)</f>
        <v>0</v>
      </c>
      <c r="CA130" s="110"/>
      <c r="CB130" s="109">
        <f>(CA130*$E130*$F130*$G130*$J130*$CB$11)</f>
        <v>0</v>
      </c>
      <c r="CC130" s="134"/>
      <c r="CD130" s="110">
        <f>(CC130*$E130*$F130*$G130*$I130*$CD$11)</f>
        <v>0</v>
      </c>
      <c r="CE130" s="110"/>
      <c r="CF130" s="109">
        <f>(CE130*$E130*$F130*$G130*$I130*$CF$11)</f>
        <v>0</v>
      </c>
      <c r="CG130" s="110"/>
      <c r="CH130" s="109">
        <f>(CG130*$E130*$F130*$G130*$I130*$CH$11)</f>
        <v>0</v>
      </c>
      <c r="CI130" s="110"/>
      <c r="CJ130" s="109">
        <f>(CI130*$E130*$F130*$G130*$I130*$CJ$11)</f>
        <v>0</v>
      </c>
      <c r="CK130" s="110"/>
      <c r="CL130" s="109">
        <f>(CK130*$E130*$F130*$G130*$I130*$CL$11)</f>
        <v>0</v>
      </c>
      <c r="CM130" s="110"/>
      <c r="CN130" s="109">
        <f>(CM130*$E130*$F130*$G130*$I130*$CN$11)</f>
        <v>0</v>
      </c>
      <c r="CO130" s="110"/>
      <c r="CP130" s="109">
        <f>(CO130*$E130*$F130*$G130*$I130*$CP$11)</f>
        <v>0</v>
      </c>
      <c r="CQ130" s="110">
        <v>3</v>
      </c>
      <c r="CR130" s="109">
        <f>(CQ130*$E130*$F130*$G130*$J130*$CR$11)</f>
        <v>192970.43640000001</v>
      </c>
      <c r="CS130" s="110"/>
      <c r="CT130" s="109">
        <f>(CS130*$E130*$F130*$G130*$J130*$CT$11)</f>
        <v>0</v>
      </c>
      <c r="CU130" s="110"/>
      <c r="CV130" s="109">
        <f>(CU130*$E130*$F130*$G130*$J130*$CV$11)</f>
        <v>0</v>
      </c>
      <c r="CW130" s="132">
        <v>0</v>
      </c>
      <c r="CX130" s="109">
        <f>(CW130*$E130*$F130*$G130*$J130*$CX$11)</f>
        <v>0</v>
      </c>
      <c r="CY130" s="110"/>
      <c r="CZ130" s="116">
        <f>(CY130*$E130*$F130*$G130*$J130*$CZ$11)</f>
        <v>0</v>
      </c>
      <c r="DA130" s="110"/>
      <c r="DB130" s="109">
        <f>(DA130*$E130*$F130*$G130*$J130*$DB$11)</f>
        <v>0</v>
      </c>
      <c r="DC130" s="134"/>
      <c r="DD130" s="109">
        <f>(DC130*$E130*$F130*$G130*$J130*$DD$11)</f>
        <v>0</v>
      </c>
      <c r="DE130" s="110"/>
      <c r="DF130" s="109">
        <f>(DE130*$E130*$F130*$G130*$J130*$DF$11)</f>
        <v>0</v>
      </c>
      <c r="DG130" s="110"/>
      <c r="DH130" s="109">
        <f>(DG130*$E130*$F130*$G130*$K130*$DH$11)</f>
        <v>0</v>
      </c>
      <c r="DI130" s="110"/>
      <c r="DJ130" s="122">
        <f>(DI130*$E130*$F130*$G130*$L130*$DJ$11)</f>
        <v>0</v>
      </c>
      <c r="DK130" s="123">
        <f t="shared" si="487"/>
        <v>14</v>
      </c>
      <c r="DL130" s="122">
        <f t="shared" si="487"/>
        <v>819786.31839999999</v>
      </c>
      <c r="DM130" s="1"/>
      <c r="DN130" s="1">
        <f t="shared" si="488"/>
        <v>20.86</v>
      </c>
      <c r="DO130" s="52">
        <f t="shared" si="489"/>
        <v>20.86</v>
      </c>
      <c r="DQ130" s="52">
        <f t="shared" si="490"/>
        <v>14</v>
      </c>
    </row>
    <row r="131" spans="1:121" ht="38.25" hidden="1" customHeight="1" x14ac:dyDescent="0.25">
      <c r="A131" s="128"/>
      <c r="B131" s="129">
        <v>103</v>
      </c>
      <c r="C131" s="363" t="s">
        <v>362</v>
      </c>
      <c r="D131" s="102" t="s">
        <v>363</v>
      </c>
      <c r="E131" s="89">
        <v>23150</v>
      </c>
      <c r="F131" s="130">
        <v>0.68</v>
      </c>
      <c r="G131" s="104">
        <v>1</v>
      </c>
      <c r="H131" s="105"/>
      <c r="I131" s="106">
        <v>1.4</v>
      </c>
      <c r="J131" s="106">
        <v>1.68</v>
      </c>
      <c r="K131" s="106">
        <v>2.23</v>
      </c>
      <c r="L131" s="107">
        <v>2.57</v>
      </c>
      <c r="M131" s="110">
        <v>72</v>
      </c>
      <c r="N131" s="109">
        <f>(M131*$E131*$F131*$G131*$I131)</f>
        <v>1586793.5999999999</v>
      </c>
      <c r="O131" s="110">
        <f>471+100</f>
        <v>571</v>
      </c>
      <c r="P131" s="110">
        <f>(O131*$E131*$F131*$G131*$I131)</f>
        <v>12584154.799999999</v>
      </c>
      <c r="Q131" s="110">
        <v>35</v>
      </c>
      <c r="R131" s="109">
        <f>(Q131*$E131*$F131*$G131*$I131)</f>
        <v>771358</v>
      </c>
      <c r="S131" s="110"/>
      <c r="T131" s="109">
        <f>(S131*$E131*$F131*$G131*$I131)</f>
        <v>0</v>
      </c>
      <c r="U131" s="110">
        <v>0</v>
      </c>
      <c r="V131" s="109">
        <f>(U131*$E131*$F131*$G131*$I131)</f>
        <v>0</v>
      </c>
      <c r="W131" s="110">
        <v>0</v>
      </c>
      <c r="X131" s="109">
        <f>(W131*$E131*$F131*$G131*$I131)</f>
        <v>0</v>
      </c>
      <c r="Y131" s="110"/>
      <c r="Z131" s="109">
        <f>(Y131*$E131*$F131*$G131*$I131)</f>
        <v>0</v>
      </c>
      <c r="AA131" s="110">
        <v>0</v>
      </c>
      <c r="AB131" s="109">
        <f>(AA131*$E131*$F131*$G131*$I131)</f>
        <v>0</v>
      </c>
      <c r="AC131" s="110">
        <v>180</v>
      </c>
      <c r="AD131" s="109">
        <f>(AC131*$E131*$F131*$G131*$I131)</f>
        <v>3966983.9999999995</v>
      </c>
      <c r="AE131" s="110">
        <v>0</v>
      </c>
      <c r="AF131" s="109">
        <f>(AE131*$E131*$F131*$G131*$I131)</f>
        <v>0</v>
      </c>
      <c r="AG131" s="112"/>
      <c r="AH131" s="109">
        <f>(AG131*$E131*$F131*$G131*$I131)</f>
        <v>0</v>
      </c>
      <c r="AI131" s="110">
        <v>30</v>
      </c>
      <c r="AJ131" s="109">
        <f>(AI131*$E131*$F131*$G131*$I131)</f>
        <v>661164</v>
      </c>
      <c r="AK131" s="110"/>
      <c r="AL131" s="110">
        <f>(AK131*$E131*$F131*$G131*$I131)</f>
        <v>0</v>
      </c>
      <c r="AM131" s="110">
        <v>249</v>
      </c>
      <c r="AN131" s="109">
        <f>(AM131*$E131*$F131*$G131*$J131)</f>
        <v>6585193.4400000004</v>
      </c>
      <c r="AO131" s="132"/>
      <c r="AP131" s="109">
        <f>(AO131*$E131*$F131*$G131*$J131)</f>
        <v>0</v>
      </c>
      <c r="AQ131" s="110">
        <v>90</v>
      </c>
      <c r="AR131" s="116">
        <f>(AQ131*$E131*$F131*$G131*$J131)</f>
        <v>2380190.4</v>
      </c>
      <c r="AS131" s="110"/>
      <c r="AT131" s="109">
        <f>(AS131*$E131*$F131*$G131*$I131)</f>
        <v>0</v>
      </c>
      <c r="AU131" s="110">
        <v>10</v>
      </c>
      <c r="AV131" s="110">
        <f>(AU131*$E131*$F131*$G131*$I131)</f>
        <v>220388</v>
      </c>
      <c r="AW131" s="110"/>
      <c r="AX131" s="109">
        <f>(AW131*$E131*$F131*$G131*$I131)</f>
        <v>0</v>
      </c>
      <c r="AY131" s="110">
        <v>0</v>
      </c>
      <c r="AZ131" s="109">
        <f>(AY131*$E131*$F131*$G131*$I131)</f>
        <v>0</v>
      </c>
      <c r="BA131" s="110">
        <v>0</v>
      </c>
      <c r="BB131" s="109">
        <f>(BA131*$E131*$F131*$G131*$I131)</f>
        <v>0</v>
      </c>
      <c r="BC131" s="110">
        <v>0</v>
      </c>
      <c r="BD131" s="109">
        <f>(BC131*$E131*$F131*$G131*$I131)</f>
        <v>0</v>
      </c>
      <c r="BE131" s="110">
        <v>20</v>
      </c>
      <c r="BF131" s="109">
        <f>(BE131*$E131*$F131*$G131*$I131)</f>
        <v>440776</v>
      </c>
      <c r="BG131" s="110"/>
      <c r="BH131" s="109">
        <f>(BG131*$E131*$F131*$G131*$J131)</f>
        <v>0</v>
      </c>
      <c r="BI131" s="110">
        <v>18</v>
      </c>
      <c r="BJ131" s="109">
        <f>(BI131*$E131*$F131*$G131*$J131)</f>
        <v>476038.07999999996</v>
      </c>
      <c r="BK131" s="110">
        <v>0</v>
      </c>
      <c r="BL131" s="109">
        <f>(BK131*$E131*$F131*$G131*$J131)</f>
        <v>0</v>
      </c>
      <c r="BM131" s="110">
        <v>24</v>
      </c>
      <c r="BN131" s="109">
        <f>(BM131*$E131*$F131*$G131*$J131)</f>
        <v>634717.43999999994</v>
      </c>
      <c r="BO131" s="110">
        <v>495</v>
      </c>
      <c r="BP131" s="109">
        <f>(BO131*$E131*$F131*$G131*$J131)</f>
        <v>13091047.200000001</v>
      </c>
      <c r="BQ131" s="110">
        <v>163</v>
      </c>
      <c r="BR131" s="109">
        <f>(BQ131*$E131*$F131*$G131*$J131)</f>
        <v>4310789.28</v>
      </c>
      <c r="BS131" s="110">
        <v>72</v>
      </c>
      <c r="BT131" s="116">
        <f>(BS131*$E131*$F131*$G131*$J131)</f>
        <v>1904152.3199999998</v>
      </c>
      <c r="BU131" s="133">
        <v>0</v>
      </c>
      <c r="BV131" s="109">
        <f>(BU131*$E131*$F131*$G131*$I131)</f>
        <v>0</v>
      </c>
      <c r="BW131" s="110">
        <v>0</v>
      </c>
      <c r="BX131" s="109">
        <f>(BW131*$E131*$F131*$G131*$I131)</f>
        <v>0</v>
      </c>
      <c r="BY131" s="110">
        <v>0</v>
      </c>
      <c r="BZ131" s="109">
        <f>(BY131*$E131*$F131*$G131*$I131)</f>
        <v>0</v>
      </c>
      <c r="CA131" s="119">
        <v>110</v>
      </c>
      <c r="CB131" s="109">
        <f>(CA131*$E131*$F131*$G131*$J131)</f>
        <v>2909121.6</v>
      </c>
      <c r="CC131" s="134"/>
      <c r="CD131" s="110">
        <f>(CC131*$E131*$F131*$G131*$I131)</f>
        <v>0</v>
      </c>
      <c r="CE131" s="110"/>
      <c r="CF131" s="109">
        <f>(CE131*$E131*$F131*$G131*$I131)</f>
        <v>0</v>
      </c>
      <c r="CG131" s="110">
        <v>96</v>
      </c>
      <c r="CH131" s="109">
        <f>(CG131*$E131*$F131*$G131*$I131)</f>
        <v>2115724.7999999998</v>
      </c>
      <c r="CI131" s="110">
        <v>155</v>
      </c>
      <c r="CJ131" s="109">
        <f>(CI131*$E131*$F131*$G131*$I131)</f>
        <v>3416014</v>
      </c>
      <c r="CK131" s="110">
        <v>30</v>
      </c>
      <c r="CL131" s="109">
        <f>(CK131*$E131*$F131*$G131*$I131)</f>
        <v>661164</v>
      </c>
      <c r="CM131" s="110">
        <v>110</v>
      </c>
      <c r="CN131" s="109">
        <f>(CM131*$E131*$F131*$G131*$I131)</f>
        <v>2424268</v>
      </c>
      <c r="CO131" s="110">
        <v>64</v>
      </c>
      <c r="CP131" s="109">
        <f>(CO131*$E131*$F131*$G131*$I131)</f>
        <v>1410483.2000000002</v>
      </c>
      <c r="CQ131" s="110">
        <v>316</v>
      </c>
      <c r="CR131" s="109">
        <f>(CQ131*$E131*$F131*$G131*$J131)</f>
        <v>8357112.96</v>
      </c>
      <c r="CS131" s="110">
        <v>40</v>
      </c>
      <c r="CT131" s="109">
        <f>(CS131*$E131*$F131*$G131*$J131)</f>
        <v>1057862.3999999999</v>
      </c>
      <c r="CU131" s="110">
        <v>300</v>
      </c>
      <c r="CV131" s="109">
        <f>(CU131*$E131*$F131*$G131*$J131)</f>
        <v>7933968</v>
      </c>
      <c r="CW131" s="132"/>
      <c r="CX131" s="109">
        <f>(CW131*$E131*$F131*$G131*$J131)</f>
        <v>0</v>
      </c>
      <c r="CY131" s="110">
        <v>0</v>
      </c>
      <c r="CZ131" s="116">
        <f>(CY131*$E131*$F131*$G131*$J131)</f>
        <v>0</v>
      </c>
      <c r="DA131" s="110">
        <v>70</v>
      </c>
      <c r="DB131" s="109">
        <f>(DA131*$E131*$F131*$G131*$J131)</f>
        <v>1851259.2</v>
      </c>
      <c r="DC131" s="134">
        <v>19</v>
      </c>
      <c r="DD131" s="109">
        <f>(DC131*$E131*$F131*$G131*$J131)</f>
        <v>502484.63999999996</v>
      </c>
      <c r="DE131" s="110">
        <v>190</v>
      </c>
      <c r="DF131" s="109">
        <f>(DE131*$E131*$F131*$G131*$J131)</f>
        <v>5024846.3999999994</v>
      </c>
      <c r="DG131" s="110">
        <v>29</v>
      </c>
      <c r="DH131" s="109">
        <f>(DG131*$E131*$F131*$G131*$K131)</f>
        <v>1018035.1400000001</v>
      </c>
      <c r="DI131" s="110">
        <v>38</v>
      </c>
      <c r="DJ131" s="122">
        <f>(DI131*$E131*$F131*$G131*$L131)</f>
        <v>1537363.72</v>
      </c>
      <c r="DK131" s="123">
        <f t="shared" si="487"/>
        <v>3596</v>
      </c>
      <c r="DL131" s="122">
        <f t="shared" si="487"/>
        <v>89833454.620000005</v>
      </c>
      <c r="DM131" s="1"/>
      <c r="DN131" s="1">
        <f t="shared" si="488"/>
        <v>2445.2800000000002</v>
      </c>
      <c r="DO131" s="52">
        <f t="shared" si="489"/>
        <v>2445.2800000000002</v>
      </c>
      <c r="DQ131" s="52">
        <f t="shared" si="490"/>
        <v>3596</v>
      </c>
    </row>
    <row r="132" spans="1:121" ht="38.25" hidden="1" customHeight="1" x14ac:dyDescent="0.25">
      <c r="A132" s="128"/>
      <c r="B132" s="129">
        <v>104</v>
      </c>
      <c r="C132" s="363" t="s">
        <v>364</v>
      </c>
      <c r="D132" s="102" t="s">
        <v>365</v>
      </c>
      <c r="E132" s="89">
        <v>23150</v>
      </c>
      <c r="F132" s="130">
        <v>1.01</v>
      </c>
      <c r="G132" s="104">
        <v>1</v>
      </c>
      <c r="H132" s="105"/>
      <c r="I132" s="106">
        <v>1.4</v>
      </c>
      <c r="J132" s="106">
        <v>1.68</v>
      </c>
      <c r="K132" s="106">
        <v>2.23</v>
      </c>
      <c r="L132" s="107">
        <v>2.57</v>
      </c>
      <c r="M132" s="110">
        <v>4</v>
      </c>
      <c r="N132" s="109">
        <f t="shared" ref="N132:N140" si="491">(M132*$E132*$F132*$G132*$I132*$N$11)</f>
        <v>144030.04</v>
      </c>
      <c r="O132" s="110">
        <v>52</v>
      </c>
      <c r="P132" s="110">
        <f t="shared" ref="P132:P140" si="492">(O132*$E132*$F132*$G132*$I132*$P$11)</f>
        <v>1872390.52</v>
      </c>
      <c r="Q132" s="110">
        <v>36</v>
      </c>
      <c r="R132" s="109">
        <f t="shared" ref="R132:R140" si="493">(Q132*$E132*$F132*$G132*$I132*$R$11)</f>
        <v>1296270.3599999999</v>
      </c>
      <c r="S132" s="110"/>
      <c r="T132" s="109">
        <f t="shared" si="436"/>
        <v>0</v>
      </c>
      <c r="U132" s="110"/>
      <c r="V132" s="109">
        <f t="shared" ref="V132:V140" si="494">(U132*$E132*$F132*$G132*$I132*$V$11)</f>
        <v>0</v>
      </c>
      <c r="W132" s="110"/>
      <c r="X132" s="109">
        <f t="shared" ref="X132:X140" si="495">(W132*$E132*$F132*$G132*$I132*$X$11)</f>
        <v>0</v>
      </c>
      <c r="Y132" s="110"/>
      <c r="Z132" s="109">
        <f t="shared" ref="Z132:Z140" si="496">(Y132*$E132*$F132*$G132*$I132*$Z$11)</f>
        <v>0</v>
      </c>
      <c r="AA132" s="110"/>
      <c r="AB132" s="109">
        <f t="shared" ref="AB132:AB140" si="497">(AA132*$E132*$F132*$G132*$I132*$AB$11)</f>
        <v>0</v>
      </c>
      <c r="AC132" s="110"/>
      <c r="AD132" s="109">
        <f t="shared" ref="AD132:AD140" si="498">(AC132*$E132*$F132*$G132*$I132*$AD$11)</f>
        <v>0</v>
      </c>
      <c r="AE132" s="110"/>
      <c r="AF132" s="109">
        <f t="shared" ref="AF132:AF140" si="499">(AE132*$E132*$F132*$G132*$I132*$AF$11)</f>
        <v>0</v>
      </c>
      <c r="AG132" s="112"/>
      <c r="AH132" s="109">
        <f t="shared" ref="AH132:AH140" si="500">(AG132*$E132*$F132*$G132*$I132*$AH$11)</f>
        <v>0</v>
      </c>
      <c r="AI132" s="110"/>
      <c r="AJ132" s="109">
        <f t="shared" ref="AJ132:AJ140" si="501">(AI132*$E132*$F132*$G132*$I132*$AJ$11)</f>
        <v>0</v>
      </c>
      <c r="AK132" s="110"/>
      <c r="AL132" s="110">
        <f t="shared" ref="AL132:AL140" si="502">(AK132*$E132*$F132*$G132*$I132*$AL$11)</f>
        <v>0</v>
      </c>
      <c r="AM132" s="110">
        <v>21</v>
      </c>
      <c r="AN132" s="109">
        <f t="shared" ref="AN132:AN140" si="503">(AM132*$E132*$F132*$G132*$J132*$AN$11)</f>
        <v>907389.25199999998</v>
      </c>
      <c r="AO132" s="132"/>
      <c r="AP132" s="109">
        <f t="shared" ref="AP132:AP140" si="504">(AO132*$E132*$F132*$G132*$J132*$AP$11)</f>
        <v>0</v>
      </c>
      <c r="AQ132" s="110"/>
      <c r="AR132" s="116">
        <f t="shared" ref="AR132:AR140" si="505">(AQ132*$E132*$F132*$G132*$J132*$AR$11)</f>
        <v>0</v>
      </c>
      <c r="AS132" s="110"/>
      <c r="AT132" s="109">
        <f t="shared" ref="AT132:AT140" si="506">(AS132*$E132*$F132*$G132*$I132*$AT$11)</f>
        <v>0</v>
      </c>
      <c r="AU132" s="110"/>
      <c r="AV132" s="110">
        <f t="shared" ref="AV132:AV140" si="507">(AU132*$E132*$F132*$G132*$I132*$AV$11)</f>
        <v>0</v>
      </c>
      <c r="AW132" s="110"/>
      <c r="AX132" s="109">
        <f t="shared" ref="AX132:AX140" si="508">(AW132*$E132*$F132*$G132*$I132*$AX$11)</f>
        <v>0</v>
      </c>
      <c r="AY132" s="110"/>
      <c r="AZ132" s="109">
        <f t="shared" ref="AZ132:AZ140" si="509">(AY132*$E132*$F132*$G132*$I132*$AZ$11)</f>
        <v>0</v>
      </c>
      <c r="BA132" s="110"/>
      <c r="BB132" s="109">
        <f t="shared" ref="BB132:BB140" si="510">(BA132*$E132*$F132*$G132*$I132*$BB$11)</f>
        <v>0</v>
      </c>
      <c r="BC132" s="110"/>
      <c r="BD132" s="109">
        <f t="shared" ref="BD132:BD140" si="511">(BC132*$E132*$F132*$G132*$I132*$BD$11)</f>
        <v>0</v>
      </c>
      <c r="BE132" s="110">
        <v>5</v>
      </c>
      <c r="BF132" s="109">
        <f t="shared" ref="BF132:BF140" si="512">(BE132*$E132*$F132*$G132*$I132*$BF$11)</f>
        <v>209498.23999999999</v>
      </c>
      <c r="BG132" s="110"/>
      <c r="BH132" s="109">
        <f t="shared" ref="BH132:BH140" si="513">(BG132*$E132*$F132*$G132*$J132*$BH$11)</f>
        <v>0</v>
      </c>
      <c r="BI132" s="110"/>
      <c r="BJ132" s="109">
        <f t="shared" ref="BJ132:BJ140" si="514">(BI132*$E132*$F132*$G132*$J132*$BJ$11)</f>
        <v>0</v>
      </c>
      <c r="BK132" s="110"/>
      <c r="BL132" s="109">
        <f t="shared" ref="BL132:BL140" si="515">(BK132*$E132*$F132*$G132*$J132*$BL$11)</f>
        <v>0</v>
      </c>
      <c r="BM132" s="110">
        <v>5</v>
      </c>
      <c r="BN132" s="109">
        <f t="shared" ref="BN132:BN140" si="516">(BM132*$E132*$F132*$G132*$J132*$BN$11)</f>
        <v>196404.6</v>
      </c>
      <c r="BO132" s="110"/>
      <c r="BP132" s="109">
        <f t="shared" ref="BP132:BP140" si="517">(BO132*$E132*$F132*$G132*$J132*$BP$11)</f>
        <v>0</v>
      </c>
      <c r="BQ132" s="110">
        <v>15</v>
      </c>
      <c r="BR132" s="109">
        <f t="shared" ref="BR132:BR140" si="518">(BQ132*$E132*$F132*$G132*$J132*$BR$11)</f>
        <v>754193.66399999987</v>
      </c>
      <c r="BS132" s="110">
        <v>5</v>
      </c>
      <c r="BT132" s="116">
        <f t="shared" ref="BT132:BT140" si="519">(BS132*$E132*$F132*$G132*$J132*$BT$11)</f>
        <v>216045.06000000003</v>
      </c>
      <c r="BU132" s="133"/>
      <c r="BV132" s="109">
        <f t="shared" ref="BV132:BV140" si="520">(BU132*$E132*$F132*$G132*$I132*$BV$11)</f>
        <v>0</v>
      </c>
      <c r="BW132" s="110"/>
      <c r="BX132" s="109">
        <f t="shared" ref="BX132:BX140" si="521">(BW132*$E132*$F132*$G132*$I132*$BX$11)</f>
        <v>0</v>
      </c>
      <c r="BY132" s="110"/>
      <c r="BZ132" s="109">
        <f t="shared" ref="BZ132:BZ140" si="522">(BY132*$E132*$F132*$G132*$I132*$BZ$11)</f>
        <v>0</v>
      </c>
      <c r="CA132" s="110"/>
      <c r="CB132" s="109">
        <f t="shared" ref="CB132:CB140" si="523">(CA132*$E132*$F132*$G132*$J132*$CB$11)</f>
        <v>0</v>
      </c>
      <c r="CC132" s="134"/>
      <c r="CD132" s="110">
        <f t="shared" ref="CD132:CD140" si="524">(CC132*$E132*$F132*$G132*$I132*$CD$11)</f>
        <v>0</v>
      </c>
      <c r="CE132" s="110"/>
      <c r="CF132" s="109">
        <f t="shared" ref="CF132:CF140" si="525">(CE132*$E132*$F132*$G132*$I132*$CF$11)</f>
        <v>0</v>
      </c>
      <c r="CG132" s="110"/>
      <c r="CH132" s="109">
        <f t="shared" ref="CH132:CH140" si="526">(CG132*$E132*$F132*$G132*$I132*$CH$11)</f>
        <v>0</v>
      </c>
      <c r="CI132" s="110"/>
      <c r="CJ132" s="109">
        <f t="shared" ref="CJ132:CJ140" si="527">(CI132*$E132*$F132*$G132*$I132*$CJ$11)</f>
        <v>0</v>
      </c>
      <c r="CK132" s="110">
        <v>4</v>
      </c>
      <c r="CL132" s="109">
        <f t="shared" ref="CL132:CL140" si="528">(CK132*$E132*$F132*$G132*$I132*$CL$11)</f>
        <v>157123.68</v>
      </c>
      <c r="CM132" s="110">
        <v>2</v>
      </c>
      <c r="CN132" s="109">
        <f t="shared" ref="CN132:CN140" si="529">(CM132*$E132*$F132*$G132*$I132*$CN$11)</f>
        <v>65468.2</v>
      </c>
      <c r="CO132" s="110"/>
      <c r="CP132" s="109">
        <f t="shared" ref="CP132:CP140" si="530">(CO132*$E132*$F132*$G132*$I132*$CP$11)</f>
        <v>0</v>
      </c>
      <c r="CQ132" s="110">
        <v>7</v>
      </c>
      <c r="CR132" s="109">
        <f t="shared" ref="CR132:CR140" si="531">(CQ132*$E132*$F132*$G132*$J132*$CR$11)</f>
        <v>305212.74840000004</v>
      </c>
      <c r="CS132" s="110">
        <v>4</v>
      </c>
      <c r="CT132" s="109">
        <f t="shared" ref="CT132:CT140" si="532">(CS132*$E132*$F132*$G132*$J132*$CT$11)</f>
        <v>188548.416</v>
      </c>
      <c r="CU132" s="110"/>
      <c r="CV132" s="109">
        <f t="shared" ref="CV132:CV140" si="533">(CU132*$E132*$F132*$G132*$J132*$CV$11)</f>
        <v>0</v>
      </c>
      <c r="CW132" s="132"/>
      <c r="CX132" s="109">
        <f t="shared" ref="CX132:CX140" si="534">(CW132*$E132*$F132*$G132*$J132*$CX$11)</f>
        <v>0</v>
      </c>
      <c r="CY132" s="110"/>
      <c r="CZ132" s="116">
        <f t="shared" ref="CZ132:CZ140" si="535">(CY132*$E132*$F132*$G132*$J132*$CZ$11)</f>
        <v>0</v>
      </c>
      <c r="DA132" s="110"/>
      <c r="DB132" s="109">
        <f t="shared" ref="DB132:DB140" si="536">(DA132*$E132*$F132*$G132*$J132*$DB$11)</f>
        <v>0</v>
      </c>
      <c r="DC132" s="134"/>
      <c r="DD132" s="109">
        <f t="shared" ref="DD132:DD140" si="537">(DC132*$E132*$F132*$G132*$J132*$DD$11)</f>
        <v>0</v>
      </c>
      <c r="DE132" s="110">
        <v>4</v>
      </c>
      <c r="DF132" s="109">
        <f t="shared" ref="DF132:DF140" si="538">(DE132*$E132*$F132*$G132*$J132*$DF$11)</f>
        <v>188548.416</v>
      </c>
      <c r="DG132" s="110"/>
      <c r="DH132" s="109">
        <f t="shared" ref="DH132:DH140" si="539">(DG132*$E132*$F132*$G132*$K132*$DH$11)</f>
        <v>0</v>
      </c>
      <c r="DI132" s="110">
        <v>1</v>
      </c>
      <c r="DJ132" s="122">
        <f t="shared" ref="DJ132:DJ140" si="540">(DI132*$E132*$F132*$G132*$L132*$DJ$11)</f>
        <v>66700.405050000001</v>
      </c>
      <c r="DK132" s="123">
        <f t="shared" si="487"/>
        <v>165</v>
      </c>
      <c r="DL132" s="122">
        <f t="shared" si="487"/>
        <v>6567823.60145</v>
      </c>
      <c r="DM132" s="1"/>
      <c r="DN132" s="1">
        <f t="shared" si="488"/>
        <v>166.65</v>
      </c>
      <c r="DO132" s="52">
        <f t="shared" si="489"/>
        <v>166.65</v>
      </c>
      <c r="DQ132" s="52">
        <f t="shared" si="490"/>
        <v>165</v>
      </c>
    </row>
    <row r="133" spans="1:121" ht="15.75" hidden="1" customHeight="1" x14ac:dyDescent="0.25">
      <c r="A133" s="128"/>
      <c r="B133" s="129">
        <v>105</v>
      </c>
      <c r="C133" s="363" t="s">
        <v>366</v>
      </c>
      <c r="D133" s="102" t="s">
        <v>367</v>
      </c>
      <c r="E133" s="89">
        <v>23150</v>
      </c>
      <c r="F133" s="130">
        <v>0.4</v>
      </c>
      <c r="G133" s="104">
        <v>1</v>
      </c>
      <c r="H133" s="105"/>
      <c r="I133" s="106">
        <v>1.4</v>
      </c>
      <c r="J133" s="106">
        <v>1.68</v>
      </c>
      <c r="K133" s="106">
        <v>2.23</v>
      </c>
      <c r="L133" s="107">
        <v>2.57</v>
      </c>
      <c r="M133" s="110">
        <v>0</v>
      </c>
      <c r="N133" s="109">
        <f t="shared" si="491"/>
        <v>0</v>
      </c>
      <c r="O133" s="110">
        <f>253+20</f>
        <v>273</v>
      </c>
      <c r="P133" s="110">
        <f t="shared" si="492"/>
        <v>3893089.2</v>
      </c>
      <c r="Q133" s="110">
        <v>0</v>
      </c>
      <c r="R133" s="109">
        <f t="shared" si="493"/>
        <v>0</v>
      </c>
      <c r="S133" s="110"/>
      <c r="T133" s="109">
        <f t="shared" si="436"/>
        <v>0</v>
      </c>
      <c r="U133" s="110">
        <v>0</v>
      </c>
      <c r="V133" s="109">
        <f t="shared" si="494"/>
        <v>0</v>
      </c>
      <c r="W133" s="110">
        <v>0</v>
      </c>
      <c r="X133" s="109">
        <f t="shared" si="495"/>
        <v>0</v>
      </c>
      <c r="Y133" s="110"/>
      <c r="Z133" s="109">
        <f t="shared" si="496"/>
        <v>0</v>
      </c>
      <c r="AA133" s="110">
        <v>0</v>
      </c>
      <c r="AB133" s="109">
        <f t="shared" si="497"/>
        <v>0</v>
      </c>
      <c r="AC133" s="110"/>
      <c r="AD133" s="109">
        <f t="shared" si="498"/>
        <v>0</v>
      </c>
      <c r="AE133" s="110">
        <v>0</v>
      </c>
      <c r="AF133" s="109">
        <f t="shared" si="499"/>
        <v>0</v>
      </c>
      <c r="AG133" s="112"/>
      <c r="AH133" s="109">
        <f t="shared" si="500"/>
        <v>0</v>
      </c>
      <c r="AI133" s="110"/>
      <c r="AJ133" s="109">
        <f t="shared" si="501"/>
        <v>0</v>
      </c>
      <c r="AK133" s="110">
        <v>0</v>
      </c>
      <c r="AL133" s="110">
        <f t="shared" si="502"/>
        <v>0</v>
      </c>
      <c r="AM133" s="110">
        <v>240</v>
      </c>
      <c r="AN133" s="109">
        <f t="shared" si="503"/>
        <v>4106995.2</v>
      </c>
      <c r="AO133" s="132"/>
      <c r="AP133" s="109">
        <f t="shared" si="504"/>
        <v>0</v>
      </c>
      <c r="AQ133" s="110"/>
      <c r="AR133" s="116">
        <f t="shared" si="505"/>
        <v>0</v>
      </c>
      <c r="AS133" s="110"/>
      <c r="AT133" s="109">
        <f t="shared" si="506"/>
        <v>0</v>
      </c>
      <c r="AU133" s="110"/>
      <c r="AV133" s="110">
        <f t="shared" si="507"/>
        <v>0</v>
      </c>
      <c r="AW133" s="110"/>
      <c r="AX133" s="109">
        <f t="shared" si="508"/>
        <v>0</v>
      </c>
      <c r="AY133" s="110">
        <v>0</v>
      </c>
      <c r="AZ133" s="109">
        <f t="shared" si="509"/>
        <v>0</v>
      </c>
      <c r="BA133" s="110">
        <v>0</v>
      </c>
      <c r="BB133" s="109">
        <f t="shared" si="510"/>
        <v>0</v>
      </c>
      <c r="BC133" s="110">
        <v>0</v>
      </c>
      <c r="BD133" s="109">
        <f t="shared" si="511"/>
        <v>0</v>
      </c>
      <c r="BE133" s="110">
        <v>30</v>
      </c>
      <c r="BF133" s="109">
        <f t="shared" si="512"/>
        <v>497817.60000000003</v>
      </c>
      <c r="BG133" s="110"/>
      <c r="BH133" s="109">
        <f t="shared" si="513"/>
        <v>0</v>
      </c>
      <c r="BI133" s="110"/>
      <c r="BJ133" s="109">
        <f t="shared" si="514"/>
        <v>0</v>
      </c>
      <c r="BK133" s="110">
        <v>0</v>
      </c>
      <c r="BL133" s="109">
        <f t="shared" si="515"/>
        <v>0</v>
      </c>
      <c r="BM133" s="110">
        <v>53</v>
      </c>
      <c r="BN133" s="109">
        <f t="shared" si="516"/>
        <v>824510.4</v>
      </c>
      <c r="BO133" s="110">
        <v>3</v>
      </c>
      <c r="BP133" s="109">
        <f t="shared" si="517"/>
        <v>42003.360000000001</v>
      </c>
      <c r="BQ133" s="110">
        <v>45</v>
      </c>
      <c r="BR133" s="109">
        <f t="shared" si="518"/>
        <v>896071.68000000005</v>
      </c>
      <c r="BS133" s="110">
        <v>55</v>
      </c>
      <c r="BT133" s="116">
        <f t="shared" si="519"/>
        <v>941186.4</v>
      </c>
      <c r="BU133" s="133">
        <v>0</v>
      </c>
      <c r="BV133" s="109">
        <f t="shared" si="520"/>
        <v>0</v>
      </c>
      <c r="BW133" s="110">
        <v>0</v>
      </c>
      <c r="BX133" s="109">
        <f t="shared" si="521"/>
        <v>0</v>
      </c>
      <c r="BY133" s="110">
        <v>0</v>
      </c>
      <c r="BZ133" s="109">
        <f t="shared" si="522"/>
        <v>0</v>
      </c>
      <c r="CA133" s="110">
        <v>18</v>
      </c>
      <c r="CB133" s="109">
        <f t="shared" si="523"/>
        <v>280022.39999999997</v>
      </c>
      <c r="CC133" s="134"/>
      <c r="CD133" s="110">
        <f t="shared" si="524"/>
        <v>0</v>
      </c>
      <c r="CE133" s="110"/>
      <c r="CF133" s="109">
        <f t="shared" si="525"/>
        <v>0</v>
      </c>
      <c r="CG133" s="110"/>
      <c r="CH133" s="109">
        <f t="shared" si="526"/>
        <v>0</v>
      </c>
      <c r="CI133" s="110"/>
      <c r="CJ133" s="109">
        <f t="shared" si="527"/>
        <v>0</v>
      </c>
      <c r="CK133" s="110">
        <v>18</v>
      </c>
      <c r="CL133" s="109">
        <f t="shared" si="528"/>
        <v>280022.39999999997</v>
      </c>
      <c r="CM133" s="110">
        <v>25</v>
      </c>
      <c r="CN133" s="109">
        <f t="shared" si="529"/>
        <v>324100</v>
      </c>
      <c r="CO133" s="110">
        <v>19</v>
      </c>
      <c r="CP133" s="109">
        <f t="shared" si="530"/>
        <v>273410.76</v>
      </c>
      <c r="CQ133" s="110">
        <v>20</v>
      </c>
      <c r="CR133" s="109">
        <f t="shared" si="531"/>
        <v>345360.96</v>
      </c>
      <c r="CS133" s="110">
        <v>77</v>
      </c>
      <c r="CT133" s="109">
        <f t="shared" si="532"/>
        <v>1437448.3199999998</v>
      </c>
      <c r="CU133" s="110"/>
      <c r="CV133" s="109">
        <f t="shared" si="533"/>
        <v>0</v>
      </c>
      <c r="CW133" s="132"/>
      <c r="CX133" s="109">
        <f t="shared" si="534"/>
        <v>0</v>
      </c>
      <c r="CY133" s="110">
        <v>0</v>
      </c>
      <c r="CZ133" s="116">
        <f t="shared" si="535"/>
        <v>0</v>
      </c>
      <c r="DA133" s="110">
        <v>13</v>
      </c>
      <c r="DB133" s="109">
        <f t="shared" si="536"/>
        <v>202238.4</v>
      </c>
      <c r="DC133" s="134">
        <v>11</v>
      </c>
      <c r="DD133" s="109">
        <f t="shared" si="537"/>
        <v>171124.8</v>
      </c>
      <c r="DE133" s="110">
        <v>16</v>
      </c>
      <c r="DF133" s="109">
        <f t="shared" si="538"/>
        <v>298690.56</v>
      </c>
      <c r="DG133" s="110">
        <v>12</v>
      </c>
      <c r="DH133" s="109">
        <f t="shared" si="539"/>
        <v>297357.12</v>
      </c>
      <c r="DI133" s="110">
        <v>10</v>
      </c>
      <c r="DJ133" s="122">
        <f t="shared" si="540"/>
        <v>264160.02</v>
      </c>
      <c r="DK133" s="123">
        <f t="shared" si="487"/>
        <v>938</v>
      </c>
      <c r="DL133" s="122">
        <f t="shared" si="487"/>
        <v>15375609.580000002</v>
      </c>
      <c r="DM133" s="1"/>
      <c r="DN133" s="1">
        <f t="shared" si="488"/>
        <v>375.20000000000005</v>
      </c>
      <c r="DO133" s="52">
        <f t="shared" si="489"/>
        <v>375.20000000000005</v>
      </c>
      <c r="DQ133" s="52">
        <f t="shared" si="490"/>
        <v>938</v>
      </c>
    </row>
    <row r="134" spans="1:121" ht="36.75" hidden="1" customHeight="1" x14ac:dyDescent="0.25">
      <c r="A134" s="128"/>
      <c r="B134" s="129">
        <v>106</v>
      </c>
      <c r="C134" s="363" t="s">
        <v>368</v>
      </c>
      <c r="D134" s="102" t="s">
        <v>369</v>
      </c>
      <c r="E134" s="89">
        <v>23150</v>
      </c>
      <c r="F134" s="130">
        <v>1.54</v>
      </c>
      <c r="G134" s="256">
        <v>0.95</v>
      </c>
      <c r="H134" s="248"/>
      <c r="I134" s="106">
        <v>1.4</v>
      </c>
      <c r="J134" s="106">
        <v>1.68</v>
      </c>
      <c r="K134" s="106">
        <v>2.23</v>
      </c>
      <c r="L134" s="107">
        <v>2.57</v>
      </c>
      <c r="M134" s="110">
        <v>7</v>
      </c>
      <c r="N134" s="109">
        <f t="shared" si="491"/>
        <v>365101.891</v>
      </c>
      <c r="O134" s="110">
        <v>450</v>
      </c>
      <c r="P134" s="110">
        <f t="shared" si="492"/>
        <v>23470835.850000001</v>
      </c>
      <c r="Q134" s="110">
        <v>0</v>
      </c>
      <c r="R134" s="109">
        <f>(Q134*$E134*$F134*$G134*$I134*$R$11)</f>
        <v>0</v>
      </c>
      <c r="S134" s="110"/>
      <c r="T134" s="109">
        <f t="shared" si="436"/>
        <v>0</v>
      </c>
      <c r="U134" s="110">
        <v>0</v>
      </c>
      <c r="V134" s="109">
        <f>(U134*$E134*$F134*$G134*$I134*$V$11)</f>
        <v>0</v>
      </c>
      <c r="W134" s="110">
        <v>0</v>
      </c>
      <c r="X134" s="109">
        <f>(W134*$E134*$F134*$G134*$I134*$X$11)</f>
        <v>0</v>
      </c>
      <c r="Y134" s="110"/>
      <c r="Z134" s="109">
        <f>(Y134*$E134*$F134*$G134*$I134*$Z$11)</f>
        <v>0</v>
      </c>
      <c r="AA134" s="110">
        <v>0</v>
      </c>
      <c r="AB134" s="109">
        <f>(AA134*$E134*$F134*$G134*$I134*$AB$11)</f>
        <v>0</v>
      </c>
      <c r="AC134" s="110"/>
      <c r="AD134" s="109">
        <f>(AC134*$E134*$F134*$G134*$I134*$AD$11)</f>
        <v>0</v>
      </c>
      <c r="AE134" s="110">
        <v>0</v>
      </c>
      <c r="AF134" s="109">
        <f>(AE134*$E134*$F134*$G134*$I134*$AF$11)</f>
        <v>0</v>
      </c>
      <c r="AG134" s="110">
        <v>10</v>
      </c>
      <c r="AH134" s="109">
        <f>(AG134*$E134*$F134*$G134*$I134*$AH$11)</f>
        <v>521574.13</v>
      </c>
      <c r="AI134" s="110"/>
      <c r="AJ134" s="109">
        <f>(AI134*$E134*$F134*$G134*$I134*$AJ$11)</f>
        <v>0</v>
      </c>
      <c r="AK134" s="110">
        <v>0</v>
      </c>
      <c r="AL134" s="110">
        <f>(AK134*$E134*$F134*$G134*$I134*$AL$11)</f>
        <v>0</v>
      </c>
      <c r="AM134" s="110">
        <v>270</v>
      </c>
      <c r="AN134" s="109">
        <f>(AM134*$E134*$F134*$G134*$J134*$AN$11)</f>
        <v>16899001.812000003</v>
      </c>
      <c r="AO134" s="132"/>
      <c r="AP134" s="109">
        <f>(AO134*$E134*$F134*$G134*$J134*$AP$11)</f>
        <v>0</v>
      </c>
      <c r="AQ134" s="110"/>
      <c r="AR134" s="116">
        <f>(AQ134*$E134*$F134*$G134*$J134*$AR$11)</f>
        <v>0</v>
      </c>
      <c r="AS134" s="110"/>
      <c r="AT134" s="109">
        <f>(AS134*$E134*$F134*$G134*$I134*$AT$11)</f>
        <v>0</v>
      </c>
      <c r="AU134" s="110">
        <v>0</v>
      </c>
      <c r="AV134" s="110">
        <f>(AU134*$E134*$F134*$G134*$I134*$AV$11)</f>
        <v>0</v>
      </c>
      <c r="AW134" s="110"/>
      <c r="AX134" s="109">
        <f t="shared" si="508"/>
        <v>0</v>
      </c>
      <c r="AY134" s="110">
        <v>0</v>
      </c>
      <c r="AZ134" s="109">
        <f>(AY134*$E134*$F134*$G134*$I134*$AZ$11)</f>
        <v>0</v>
      </c>
      <c r="BA134" s="110">
        <v>0</v>
      </c>
      <c r="BB134" s="109">
        <f>(BA134*$E134*$F134*$G134*$I134*$BB$11)</f>
        <v>0</v>
      </c>
      <c r="BC134" s="110">
        <v>0</v>
      </c>
      <c r="BD134" s="109">
        <f>(BC134*$E134*$F134*$G134*$I134*$BD$11)</f>
        <v>0</v>
      </c>
      <c r="BE134" s="110">
        <v>3</v>
      </c>
      <c r="BF134" s="109">
        <f t="shared" si="512"/>
        <v>182076.78719999999</v>
      </c>
      <c r="BG134" s="110"/>
      <c r="BH134" s="109">
        <f t="shared" si="513"/>
        <v>0</v>
      </c>
      <c r="BI134" s="110">
        <v>0</v>
      </c>
      <c r="BJ134" s="109">
        <f t="shared" si="514"/>
        <v>0</v>
      </c>
      <c r="BK134" s="110">
        <v>0</v>
      </c>
      <c r="BL134" s="109">
        <f t="shared" si="515"/>
        <v>0</v>
      </c>
      <c r="BM134" s="110">
        <v>4</v>
      </c>
      <c r="BN134" s="109">
        <f t="shared" si="516"/>
        <v>227595.98399999997</v>
      </c>
      <c r="BO134" s="110">
        <v>2</v>
      </c>
      <c r="BP134" s="109">
        <f t="shared" si="517"/>
        <v>102418.19279999999</v>
      </c>
      <c r="BQ134" s="110">
        <v>7</v>
      </c>
      <c r="BR134" s="109">
        <f t="shared" si="518"/>
        <v>509815.00415999995</v>
      </c>
      <c r="BS134" s="110">
        <v>8</v>
      </c>
      <c r="BT134" s="116">
        <f t="shared" si="519"/>
        <v>500711.16479999997</v>
      </c>
      <c r="BU134" s="133">
        <v>0</v>
      </c>
      <c r="BV134" s="109">
        <f t="shared" si="520"/>
        <v>0</v>
      </c>
      <c r="BW134" s="110">
        <v>0</v>
      </c>
      <c r="BX134" s="109">
        <f t="shared" si="521"/>
        <v>0</v>
      </c>
      <c r="BY134" s="110">
        <v>0</v>
      </c>
      <c r="BZ134" s="109">
        <f t="shared" si="522"/>
        <v>0</v>
      </c>
      <c r="CA134" s="110">
        <v>2</v>
      </c>
      <c r="CB134" s="109">
        <f t="shared" si="523"/>
        <v>113797.99199999998</v>
      </c>
      <c r="CC134" s="134"/>
      <c r="CD134" s="110">
        <f t="shared" si="524"/>
        <v>0</v>
      </c>
      <c r="CE134" s="110">
        <v>0</v>
      </c>
      <c r="CF134" s="109">
        <f t="shared" si="525"/>
        <v>0</v>
      </c>
      <c r="CG134" s="110"/>
      <c r="CH134" s="109">
        <f t="shared" si="526"/>
        <v>0</v>
      </c>
      <c r="CI134" s="110"/>
      <c r="CJ134" s="109">
        <f t="shared" si="527"/>
        <v>0</v>
      </c>
      <c r="CK134" s="110"/>
      <c r="CL134" s="109">
        <f t="shared" si="528"/>
        <v>0</v>
      </c>
      <c r="CM134" s="110"/>
      <c r="CN134" s="109">
        <f t="shared" si="529"/>
        <v>0</v>
      </c>
      <c r="CO134" s="110">
        <v>50</v>
      </c>
      <c r="CP134" s="109">
        <f t="shared" si="530"/>
        <v>2631578.5650000004</v>
      </c>
      <c r="CQ134" s="110">
        <v>17</v>
      </c>
      <c r="CR134" s="109">
        <f t="shared" si="531"/>
        <v>1073684.0545200002</v>
      </c>
      <c r="CS134" s="110">
        <v>3</v>
      </c>
      <c r="CT134" s="109">
        <f t="shared" si="532"/>
        <v>204836.38559999998</v>
      </c>
      <c r="CU134" s="110"/>
      <c r="CV134" s="109">
        <f t="shared" si="533"/>
        <v>0</v>
      </c>
      <c r="CW134" s="132"/>
      <c r="CX134" s="109">
        <f t="shared" si="534"/>
        <v>0</v>
      </c>
      <c r="CY134" s="110">
        <v>0</v>
      </c>
      <c r="CZ134" s="116">
        <f t="shared" si="535"/>
        <v>0</v>
      </c>
      <c r="DA134" s="110">
        <v>4</v>
      </c>
      <c r="DB134" s="109">
        <f t="shared" si="536"/>
        <v>227595.98399999997</v>
      </c>
      <c r="DC134" s="134"/>
      <c r="DD134" s="109">
        <f t="shared" si="537"/>
        <v>0</v>
      </c>
      <c r="DE134" s="110">
        <v>7</v>
      </c>
      <c r="DF134" s="109">
        <f t="shared" si="538"/>
        <v>477951.56639999989</v>
      </c>
      <c r="DG134" s="110"/>
      <c r="DH134" s="109">
        <f t="shared" si="539"/>
        <v>0</v>
      </c>
      <c r="DI134" s="110">
        <v>2</v>
      </c>
      <c r="DJ134" s="122">
        <f t="shared" si="540"/>
        <v>193233.05463</v>
      </c>
      <c r="DK134" s="123">
        <f t="shared" si="487"/>
        <v>846</v>
      </c>
      <c r="DL134" s="122">
        <f t="shared" si="487"/>
        <v>47701808.418109998</v>
      </c>
      <c r="DM134" s="1"/>
      <c r="DN134" s="1">
        <f t="shared" si="488"/>
        <v>1302.8399999999999</v>
      </c>
      <c r="DO134" s="52">
        <f t="shared" si="489"/>
        <v>1302.8399999999999</v>
      </c>
      <c r="DQ134" s="52">
        <f t="shared" si="490"/>
        <v>803.69999999999993</v>
      </c>
    </row>
    <row r="135" spans="1:121" ht="30" hidden="1" customHeight="1" x14ac:dyDescent="0.25">
      <c r="A135" s="128"/>
      <c r="B135" s="129">
        <v>107</v>
      </c>
      <c r="C135" s="363" t="s">
        <v>370</v>
      </c>
      <c r="D135" s="102" t="s">
        <v>371</v>
      </c>
      <c r="E135" s="89">
        <v>23150</v>
      </c>
      <c r="F135" s="130">
        <v>4.13</v>
      </c>
      <c r="G135" s="104">
        <v>1</v>
      </c>
      <c r="H135" s="105"/>
      <c r="I135" s="106">
        <v>1.4</v>
      </c>
      <c r="J135" s="106">
        <v>1.68</v>
      </c>
      <c r="K135" s="106">
        <v>2.23</v>
      </c>
      <c r="L135" s="107">
        <v>2.57</v>
      </c>
      <c r="M135" s="110">
        <v>0</v>
      </c>
      <c r="N135" s="109">
        <f t="shared" si="491"/>
        <v>0</v>
      </c>
      <c r="O135" s="110">
        <v>210</v>
      </c>
      <c r="P135" s="110">
        <f t="shared" si="492"/>
        <v>30920112.300000001</v>
      </c>
      <c r="Q135" s="110">
        <v>0</v>
      </c>
      <c r="R135" s="109">
        <f t="shared" si="493"/>
        <v>0</v>
      </c>
      <c r="S135" s="110"/>
      <c r="T135" s="109">
        <f t="shared" si="436"/>
        <v>0</v>
      </c>
      <c r="U135" s="110">
        <v>0</v>
      </c>
      <c r="V135" s="109">
        <f t="shared" si="494"/>
        <v>0</v>
      </c>
      <c r="W135" s="110">
        <v>0</v>
      </c>
      <c r="X135" s="109">
        <f t="shared" si="495"/>
        <v>0</v>
      </c>
      <c r="Y135" s="110"/>
      <c r="Z135" s="109">
        <f t="shared" si="496"/>
        <v>0</v>
      </c>
      <c r="AA135" s="110">
        <v>0</v>
      </c>
      <c r="AB135" s="109">
        <f t="shared" si="497"/>
        <v>0</v>
      </c>
      <c r="AC135" s="110"/>
      <c r="AD135" s="109">
        <f t="shared" si="498"/>
        <v>0</v>
      </c>
      <c r="AE135" s="110">
        <v>0</v>
      </c>
      <c r="AF135" s="109">
        <f t="shared" si="499"/>
        <v>0</v>
      </c>
      <c r="AG135" s="110"/>
      <c r="AH135" s="109">
        <f t="shared" si="500"/>
        <v>0</v>
      </c>
      <c r="AI135" s="110"/>
      <c r="AJ135" s="109">
        <f t="shared" si="501"/>
        <v>0</v>
      </c>
      <c r="AK135" s="110">
        <v>0</v>
      </c>
      <c r="AL135" s="110">
        <f t="shared" si="502"/>
        <v>0</v>
      </c>
      <c r="AM135" s="110">
        <v>60</v>
      </c>
      <c r="AN135" s="109">
        <f t="shared" si="503"/>
        <v>10601181.360000001</v>
      </c>
      <c r="AO135" s="132"/>
      <c r="AP135" s="109">
        <f t="shared" si="504"/>
        <v>0</v>
      </c>
      <c r="AQ135" s="110">
        <v>0</v>
      </c>
      <c r="AR135" s="116">
        <f t="shared" si="505"/>
        <v>0</v>
      </c>
      <c r="AS135" s="110"/>
      <c r="AT135" s="109">
        <f t="shared" si="506"/>
        <v>0</v>
      </c>
      <c r="AU135" s="110">
        <v>0</v>
      </c>
      <c r="AV135" s="110">
        <f t="shared" si="507"/>
        <v>0</v>
      </c>
      <c r="AW135" s="110"/>
      <c r="AX135" s="109">
        <f t="shared" si="508"/>
        <v>0</v>
      </c>
      <c r="AY135" s="110">
        <v>0</v>
      </c>
      <c r="AZ135" s="109">
        <f t="shared" si="509"/>
        <v>0</v>
      </c>
      <c r="BA135" s="110">
        <v>0</v>
      </c>
      <c r="BB135" s="109">
        <f t="shared" si="510"/>
        <v>0</v>
      </c>
      <c r="BC135" s="110">
        <v>0</v>
      </c>
      <c r="BD135" s="109">
        <f t="shared" si="511"/>
        <v>0</v>
      </c>
      <c r="BE135" s="110"/>
      <c r="BF135" s="109">
        <f t="shared" si="512"/>
        <v>0</v>
      </c>
      <c r="BG135" s="110"/>
      <c r="BH135" s="109">
        <f t="shared" si="513"/>
        <v>0</v>
      </c>
      <c r="BI135" s="110">
        <v>0</v>
      </c>
      <c r="BJ135" s="109">
        <f t="shared" si="514"/>
        <v>0</v>
      </c>
      <c r="BK135" s="110">
        <v>0</v>
      </c>
      <c r="BL135" s="109">
        <f t="shared" si="515"/>
        <v>0</v>
      </c>
      <c r="BM135" s="110">
        <v>4</v>
      </c>
      <c r="BN135" s="109">
        <f t="shared" si="516"/>
        <v>642495.84</v>
      </c>
      <c r="BO135" s="110"/>
      <c r="BP135" s="109">
        <f t="shared" si="517"/>
        <v>0</v>
      </c>
      <c r="BQ135" s="110"/>
      <c r="BR135" s="109">
        <f t="shared" si="518"/>
        <v>0</v>
      </c>
      <c r="BS135" s="110">
        <v>3</v>
      </c>
      <c r="BT135" s="116">
        <f t="shared" si="519"/>
        <v>530059.06800000009</v>
      </c>
      <c r="BU135" s="133">
        <v>0</v>
      </c>
      <c r="BV135" s="109">
        <f t="shared" si="520"/>
        <v>0</v>
      </c>
      <c r="BW135" s="110">
        <v>0</v>
      </c>
      <c r="BX135" s="109">
        <f t="shared" si="521"/>
        <v>0</v>
      </c>
      <c r="BY135" s="110">
        <v>0</v>
      </c>
      <c r="BZ135" s="109">
        <f t="shared" si="522"/>
        <v>0</v>
      </c>
      <c r="CA135" s="110"/>
      <c r="CB135" s="109">
        <f t="shared" si="523"/>
        <v>0</v>
      </c>
      <c r="CC135" s="134"/>
      <c r="CD135" s="110">
        <f t="shared" si="524"/>
        <v>0</v>
      </c>
      <c r="CE135" s="110">
        <v>0</v>
      </c>
      <c r="CF135" s="109">
        <f t="shared" si="525"/>
        <v>0</v>
      </c>
      <c r="CG135" s="110"/>
      <c r="CH135" s="109">
        <f t="shared" si="526"/>
        <v>0</v>
      </c>
      <c r="CI135" s="110"/>
      <c r="CJ135" s="109">
        <f t="shared" si="527"/>
        <v>0</v>
      </c>
      <c r="CK135" s="110"/>
      <c r="CL135" s="109">
        <f t="shared" si="528"/>
        <v>0</v>
      </c>
      <c r="CM135" s="110"/>
      <c r="CN135" s="109">
        <f t="shared" si="529"/>
        <v>0</v>
      </c>
      <c r="CO135" s="110"/>
      <c r="CP135" s="109">
        <f t="shared" si="530"/>
        <v>0</v>
      </c>
      <c r="CQ135" s="110">
        <v>0</v>
      </c>
      <c r="CR135" s="109">
        <f t="shared" si="531"/>
        <v>0</v>
      </c>
      <c r="CS135" s="110"/>
      <c r="CT135" s="109">
        <f t="shared" si="532"/>
        <v>0</v>
      </c>
      <c r="CU135" s="110"/>
      <c r="CV135" s="109">
        <f t="shared" si="533"/>
        <v>0</v>
      </c>
      <c r="CW135" s="132"/>
      <c r="CX135" s="109">
        <f t="shared" si="534"/>
        <v>0</v>
      </c>
      <c r="CY135" s="110">
        <v>0</v>
      </c>
      <c r="CZ135" s="116">
        <f t="shared" si="535"/>
        <v>0</v>
      </c>
      <c r="DA135" s="110"/>
      <c r="DB135" s="109">
        <f t="shared" si="536"/>
        <v>0</v>
      </c>
      <c r="DC135" s="134"/>
      <c r="DD135" s="109">
        <f t="shared" si="537"/>
        <v>0</v>
      </c>
      <c r="DE135" s="110"/>
      <c r="DF135" s="109">
        <f t="shared" si="538"/>
        <v>0</v>
      </c>
      <c r="DG135" s="110"/>
      <c r="DH135" s="109">
        <f t="shared" si="539"/>
        <v>0</v>
      </c>
      <c r="DI135" s="110"/>
      <c r="DJ135" s="122">
        <f t="shared" si="540"/>
        <v>0</v>
      </c>
      <c r="DK135" s="123">
        <f t="shared" si="487"/>
        <v>277</v>
      </c>
      <c r="DL135" s="122">
        <f t="shared" si="487"/>
        <v>42693848.568000011</v>
      </c>
      <c r="DM135" s="1"/>
      <c r="DN135" s="1">
        <f t="shared" si="488"/>
        <v>1144.01</v>
      </c>
      <c r="DO135" s="52">
        <f t="shared" si="489"/>
        <v>1144.01</v>
      </c>
      <c r="DQ135" s="52">
        <f t="shared" si="490"/>
        <v>277</v>
      </c>
    </row>
    <row r="136" spans="1:121" ht="30" hidden="1" x14ac:dyDescent="0.25">
      <c r="A136" s="128"/>
      <c r="B136" s="129">
        <v>108</v>
      </c>
      <c r="C136" s="363" t="s">
        <v>372</v>
      </c>
      <c r="D136" s="102" t="s">
        <v>373</v>
      </c>
      <c r="E136" s="89">
        <v>23150</v>
      </c>
      <c r="F136" s="130">
        <v>5.82</v>
      </c>
      <c r="G136" s="256">
        <v>0.8</v>
      </c>
      <c r="H136" s="248"/>
      <c r="I136" s="106">
        <v>1.4</v>
      </c>
      <c r="J136" s="106">
        <v>1.68</v>
      </c>
      <c r="K136" s="106">
        <v>2.23</v>
      </c>
      <c r="L136" s="107">
        <v>2.57</v>
      </c>
      <c r="M136" s="110">
        <v>0</v>
      </c>
      <c r="N136" s="109">
        <f t="shared" si="491"/>
        <v>0</v>
      </c>
      <c r="O136" s="110">
        <v>290</v>
      </c>
      <c r="P136" s="110">
        <f t="shared" si="492"/>
        <v>48137406.240000002</v>
      </c>
      <c r="Q136" s="110">
        <v>1</v>
      </c>
      <c r="R136" s="109">
        <f t="shared" si="493"/>
        <v>165991.05600000001</v>
      </c>
      <c r="S136" s="110"/>
      <c r="T136" s="109">
        <f t="shared" si="436"/>
        <v>0</v>
      </c>
      <c r="U136" s="110">
        <v>0</v>
      </c>
      <c r="V136" s="109">
        <f>(U136*$E136*$F136*$G136*$I136*$V$11)</f>
        <v>0</v>
      </c>
      <c r="W136" s="110">
        <v>0</v>
      </c>
      <c r="X136" s="109">
        <f t="shared" si="495"/>
        <v>0</v>
      </c>
      <c r="Y136" s="110"/>
      <c r="Z136" s="109">
        <f>(Y136*$E136*$F136*$G136*$I136*$Z$11)</f>
        <v>0</v>
      </c>
      <c r="AA136" s="110">
        <v>0</v>
      </c>
      <c r="AB136" s="109">
        <f>(AA136*$E136*$F136*$G136*$I136*$AB$11)</f>
        <v>0</v>
      </c>
      <c r="AC136" s="110"/>
      <c r="AD136" s="109">
        <f t="shared" si="498"/>
        <v>0</v>
      </c>
      <c r="AE136" s="110">
        <v>0</v>
      </c>
      <c r="AF136" s="109">
        <f>(AE136*$E136*$F136*$G136*$I136*$AF$11)</f>
        <v>0</v>
      </c>
      <c r="AG136" s="112"/>
      <c r="AH136" s="109">
        <f>(AG136*$E136*$F136*$G136*$I136*$AH$11)</f>
        <v>0</v>
      </c>
      <c r="AI136" s="110"/>
      <c r="AJ136" s="109">
        <f>(AI136*$E136*$F136*$G136*$I136*$AJ$11)</f>
        <v>0</v>
      </c>
      <c r="AK136" s="110"/>
      <c r="AL136" s="110">
        <f>(AK136*$E136*$F136*$G136*$I136*$AL$11)</f>
        <v>0</v>
      </c>
      <c r="AM136" s="110">
        <v>81</v>
      </c>
      <c r="AN136" s="109">
        <f>(AM136*$E136*$F136*$G136*$J136*$AN$11)</f>
        <v>16134330.643200003</v>
      </c>
      <c r="AO136" s="132"/>
      <c r="AP136" s="109">
        <f>(AO136*$E136*$F136*$G136*$J136*$AP$11)</f>
        <v>0</v>
      </c>
      <c r="AQ136" s="110">
        <v>0</v>
      </c>
      <c r="AR136" s="116">
        <f>(AQ136*$E136*$F136*$G136*$J136*$AR$11)</f>
        <v>0</v>
      </c>
      <c r="AS136" s="110"/>
      <c r="AT136" s="109">
        <f>(AS136*$E136*$F136*$G136*$I136*$AT$11)</f>
        <v>0</v>
      </c>
      <c r="AU136" s="110">
        <v>0</v>
      </c>
      <c r="AV136" s="110">
        <f>(AU136*$E136*$F136*$G136*$I136*$AV$11)</f>
        <v>0</v>
      </c>
      <c r="AW136" s="110"/>
      <c r="AX136" s="109">
        <f t="shared" si="508"/>
        <v>0</v>
      </c>
      <c r="AY136" s="110">
        <v>0</v>
      </c>
      <c r="AZ136" s="109">
        <f>(AY136*$E136*$F136*$G136*$I136*$AZ$11)</f>
        <v>0</v>
      </c>
      <c r="BA136" s="110">
        <v>0</v>
      </c>
      <c r="BB136" s="109">
        <f>(BA136*$E136*$F136*$G136*$I136*$BB$11)</f>
        <v>0</v>
      </c>
      <c r="BC136" s="110">
        <v>0</v>
      </c>
      <c r="BD136" s="109">
        <f>(BC136*$E136*$F136*$G136*$I136*$BD$11)</f>
        <v>0</v>
      </c>
      <c r="BE136" s="110"/>
      <c r="BF136" s="109">
        <f t="shared" si="512"/>
        <v>0</v>
      </c>
      <c r="BG136" s="110"/>
      <c r="BH136" s="109">
        <f t="shared" si="513"/>
        <v>0</v>
      </c>
      <c r="BI136" s="110">
        <v>0</v>
      </c>
      <c r="BJ136" s="109">
        <f t="shared" si="514"/>
        <v>0</v>
      </c>
      <c r="BK136" s="110">
        <v>0</v>
      </c>
      <c r="BL136" s="109">
        <f t="shared" si="515"/>
        <v>0</v>
      </c>
      <c r="BM136" s="110">
        <v>1</v>
      </c>
      <c r="BN136" s="109">
        <f t="shared" si="516"/>
        <v>181081.152</v>
      </c>
      <c r="BO136" s="110"/>
      <c r="BP136" s="109">
        <f t="shared" si="517"/>
        <v>0</v>
      </c>
      <c r="BQ136" s="110"/>
      <c r="BR136" s="109">
        <f t="shared" si="518"/>
        <v>0</v>
      </c>
      <c r="BS136" s="110">
        <v>1</v>
      </c>
      <c r="BT136" s="116">
        <f t="shared" si="519"/>
        <v>199189.26720000003</v>
      </c>
      <c r="BU136" s="133">
        <v>0</v>
      </c>
      <c r="BV136" s="109">
        <f t="shared" si="520"/>
        <v>0</v>
      </c>
      <c r="BW136" s="110">
        <v>0</v>
      </c>
      <c r="BX136" s="109">
        <f t="shared" si="521"/>
        <v>0</v>
      </c>
      <c r="BY136" s="110">
        <v>0</v>
      </c>
      <c r="BZ136" s="109">
        <f t="shared" si="522"/>
        <v>0</v>
      </c>
      <c r="CA136" s="110"/>
      <c r="CB136" s="109">
        <f t="shared" si="523"/>
        <v>0</v>
      </c>
      <c r="CC136" s="134"/>
      <c r="CD136" s="110">
        <f t="shared" si="524"/>
        <v>0</v>
      </c>
      <c r="CE136" s="110">
        <v>0</v>
      </c>
      <c r="CF136" s="109">
        <f t="shared" si="525"/>
        <v>0</v>
      </c>
      <c r="CG136" s="110"/>
      <c r="CH136" s="109">
        <f t="shared" si="526"/>
        <v>0</v>
      </c>
      <c r="CI136" s="110"/>
      <c r="CJ136" s="109">
        <f t="shared" si="527"/>
        <v>0</v>
      </c>
      <c r="CK136" s="110"/>
      <c r="CL136" s="109">
        <f t="shared" si="528"/>
        <v>0</v>
      </c>
      <c r="CM136" s="110"/>
      <c r="CN136" s="109">
        <f t="shared" si="529"/>
        <v>0</v>
      </c>
      <c r="CO136" s="110"/>
      <c r="CP136" s="109">
        <f t="shared" si="530"/>
        <v>0</v>
      </c>
      <c r="CQ136" s="110">
        <v>2</v>
      </c>
      <c r="CR136" s="109">
        <f t="shared" si="531"/>
        <v>402000.15744000004</v>
      </c>
      <c r="CS136" s="110"/>
      <c r="CT136" s="109">
        <f t="shared" si="532"/>
        <v>0</v>
      </c>
      <c r="CU136" s="110"/>
      <c r="CV136" s="109">
        <f t="shared" si="533"/>
        <v>0</v>
      </c>
      <c r="CW136" s="132"/>
      <c r="CX136" s="109">
        <f t="shared" si="534"/>
        <v>0</v>
      </c>
      <c r="CY136" s="110">
        <v>0</v>
      </c>
      <c r="CZ136" s="116">
        <f t="shared" si="535"/>
        <v>0</v>
      </c>
      <c r="DA136" s="110"/>
      <c r="DB136" s="109">
        <f t="shared" si="536"/>
        <v>0</v>
      </c>
      <c r="DC136" s="134"/>
      <c r="DD136" s="109">
        <f t="shared" si="537"/>
        <v>0</v>
      </c>
      <c r="DE136" s="110"/>
      <c r="DF136" s="109">
        <f t="shared" si="538"/>
        <v>0</v>
      </c>
      <c r="DG136" s="110"/>
      <c r="DH136" s="109">
        <f t="shared" si="539"/>
        <v>0</v>
      </c>
      <c r="DI136" s="110"/>
      <c r="DJ136" s="122">
        <f t="shared" si="540"/>
        <v>0</v>
      </c>
      <c r="DK136" s="123">
        <f t="shared" si="487"/>
        <v>376</v>
      </c>
      <c r="DL136" s="122">
        <f t="shared" si="487"/>
        <v>65219998.515840009</v>
      </c>
      <c r="DM136" s="1"/>
      <c r="DN136" s="1">
        <f t="shared" si="488"/>
        <v>2188.3200000000002</v>
      </c>
      <c r="DO136" s="52">
        <f t="shared" si="489"/>
        <v>2188.3200000000002</v>
      </c>
      <c r="DQ136" s="52">
        <f t="shared" si="490"/>
        <v>300.8</v>
      </c>
    </row>
    <row r="137" spans="1:121" ht="36" hidden="1" customHeight="1" x14ac:dyDescent="0.25">
      <c r="A137" s="128"/>
      <c r="B137" s="129">
        <v>109</v>
      </c>
      <c r="C137" s="363" t="s">
        <v>374</v>
      </c>
      <c r="D137" s="102" t="s">
        <v>375</v>
      </c>
      <c r="E137" s="89">
        <v>23150</v>
      </c>
      <c r="F137" s="130">
        <v>1.41</v>
      </c>
      <c r="G137" s="104">
        <v>1</v>
      </c>
      <c r="H137" s="105"/>
      <c r="I137" s="106">
        <v>1.4</v>
      </c>
      <c r="J137" s="106">
        <v>1.68</v>
      </c>
      <c r="K137" s="106">
        <v>2.23</v>
      </c>
      <c r="L137" s="107">
        <v>2.57</v>
      </c>
      <c r="M137" s="110">
        <v>0</v>
      </c>
      <c r="N137" s="109">
        <f t="shared" si="491"/>
        <v>0</v>
      </c>
      <c r="O137" s="110">
        <v>43</v>
      </c>
      <c r="P137" s="110">
        <f t="shared" si="492"/>
        <v>2161520.13</v>
      </c>
      <c r="Q137" s="110">
        <v>1</v>
      </c>
      <c r="R137" s="109">
        <f t="shared" si="493"/>
        <v>50267.909999999996</v>
      </c>
      <c r="S137" s="110"/>
      <c r="T137" s="109">
        <f t="shared" si="436"/>
        <v>0</v>
      </c>
      <c r="U137" s="110"/>
      <c r="V137" s="109">
        <f t="shared" si="494"/>
        <v>0</v>
      </c>
      <c r="W137" s="110"/>
      <c r="X137" s="109">
        <f t="shared" si="495"/>
        <v>0</v>
      </c>
      <c r="Y137" s="110"/>
      <c r="Z137" s="109">
        <f t="shared" si="496"/>
        <v>0</v>
      </c>
      <c r="AA137" s="110"/>
      <c r="AB137" s="109">
        <f t="shared" si="497"/>
        <v>0</v>
      </c>
      <c r="AC137" s="110"/>
      <c r="AD137" s="109">
        <f t="shared" si="498"/>
        <v>0</v>
      </c>
      <c r="AE137" s="110"/>
      <c r="AF137" s="109">
        <f t="shared" si="499"/>
        <v>0</v>
      </c>
      <c r="AG137" s="112"/>
      <c r="AH137" s="109">
        <f t="shared" si="500"/>
        <v>0</v>
      </c>
      <c r="AI137" s="110"/>
      <c r="AJ137" s="109">
        <f t="shared" si="501"/>
        <v>0</v>
      </c>
      <c r="AK137" s="110"/>
      <c r="AL137" s="110">
        <f t="shared" si="502"/>
        <v>0</v>
      </c>
      <c r="AM137" s="110">
        <v>0</v>
      </c>
      <c r="AN137" s="109">
        <f t="shared" si="503"/>
        <v>0</v>
      </c>
      <c r="AO137" s="132"/>
      <c r="AP137" s="109">
        <f t="shared" si="504"/>
        <v>0</v>
      </c>
      <c r="AQ137" s="110"/>
      <c r="AR137" s="116">
        <f t="shared" si="505"/>
        <v>0</v>
      </c>
      <c r="AS137" s="110"/>
      <c r="AT137" s="109">
        <f t="shared" si="506"/>
        <v>0</v>
      </c>
      <c r="AU137" s="110"/>
      <c r="AV137" s="110">
        <f t="shared" si="507"/>
        <v>0</v>
      </c>
      <c r="AW137" s="110"/>
      <c r="AX137" s="109">
        <f t="shared" si="508"/>
        <v>0</v>
      </c>
      <c r="AY137" s="110"/>
      <c r="AZ137" s="109">
        <f t="shared" si="509"/>
        <v>0</v>
      </c>
      <c r="BA137" s="110"/>
      <c r="BB137" s="109">
        <f t="shared" si="510"/>
        <v>0</v>
      </c>
      <c r="BC137" s="110"/>
      <c r="BD137" s="109">
        <f t="shared" si="511"/>
        <v>0</v>
      </c>
      <c r="BE137" s="110"/>
      <c r="BF137" s="109">
        <f t="shared" si="512"/>
        <v>0</v>
      </c>
      <c r="BG137" s="110"/>
      <c r="BH137" s="109">
        <f t="shared" si="513"/>
        <v>0</v>
      </c>
      <c r="BI137" s="110"/>
      <c r="BJ137" s="109">
        <f t="shared" si="514"/>
        <v>0</v>
      </c>
      <c r="BK137" s="110"/>
      <c r="BL137" s="109">
        <f t="shared" si="515"/>
        <v>0</v>
      </c>
      <c r="BM137" s="110"/>
      <c r="BN137" s="109">
        <f t="shared" si="516"/>
        <v>0</v>
      </c>
      <c r="BO137" s="110"/>
      <c r="BP137" s="109">
        <f t="shared" si="517"/>
        <v>0</v>
      </c>
      <c r="BQ137" s="110"/>
      <c r="BR137" s="109">
        <f t="shared" si="518"/>
        <v>0</v>
      </c>
      <c r="BS137" s="110"/>
      <c r="BT137" s="116">
        <f t="shared" si="519"/>
        <v>0</v>
      </c>
      <c r="BU137" s="133"/>
      <c r="BV137" s="109">
        <f t="shared" si="520"/>
        <v>0</v>
      </c>
      <c r="BW137" s="110"/>
      <c r="BX137" s="109">
        <f t="shared" si="521"/>
        <v>0</v>
      </c>
      <c r="BY137" s="110"/>
      <c r="BZ137" s="109">
        <f t="shared" si="522"/>
        <v>0</v>
      </c>
      <c r="CA137" s="110"/>
      <c r="CB137" s="109">
        <f t="shared" si="523"/>
        <v>0</v>
      </c>
      <c r="CC137" s="134"/>
      <c r="CD137" s="110">
        <f t="shared" si="524"/>
        <v>0</v>
      </c>
      <c r="CE137" s="110"/>
      <c r="CF137" s="109">
        <f t="shared" si="525"/>
        <v>0</v>
      </c>
      <c r="CG137" s="110"/>
      <c r="CH137" s="109">
        <f t="shared" si="526"/>
        <v>0</v>
      </c>
      <c r="CI137" s="110"/>
      <c r="CJ137" s="109">
        <f t="shared" si="527"/>
        <v>0</v>
      </c>
      <c r="CK137" s="110"/>
      <c r="CL137" s="109">
        <f t="shared" si="528"/>
        <v>0</v>
      </c>
      <c r="CM137" s="110"/>
      <c r="CN137" s="109">
        <f t="shared" si="529"/>
        <v>0</v>
      </c>
      <c r="CO137" s="110"/>
      <c r="CP137" s="109">
        <f t="shared" si="530"/>
        <v>0</v>
      </c>
      <c r="CQ137" s="110">
        <v>0</v>
      </c>
      <c r="CR137" s="109">
        <f t="shared" si="531"/>
        <v>0</v>
      </c>
      <c r="CS137" s="110"/>
      <c r="CT137" s="109">
        <f t="shared" si="532"/>
        <v>0</v>
      </c>
      <c r="CU137" s="110"/>
      <c r="CV137" s="109">
        <f t="shared" si="533"/>
        <v>0</v>
      </c>
      <c r="CW137" s="132"/>
      <c r="CX137" s="109">
        <f t="shared" si="534"/>
        <v>0</v>
      </c>
      <c r="CY137" s="110"/>
      <c r="CZ137" s="116">
        <f t="shared" si="535"/>
        <v>0</v>
      </c>
      <c r="DA137" s="110"/>
      <c r="DB137" s="109">
        <f t="shared" si="536"/>
        <v>0</v>
      </c>
      <c r="DC137" s="134"/>
      <c r="DD137" s="109">
        <f t="shared" si="537"/>
        <v>0</v>
      </c>
      <c r="DE137" s="110"/>
      <c r="DF137" s="109">
        <f t="shared" si="538"/>
        <v>0</v>
      </c>
      <c r="DG137" s="110"/>
      <c r="DH137" s="109">
        <f t="shared" si="539"/>
        <v>0</v>
      </c>
      <c r="DI137" s="110"/>
      <c r="DJ137" s="122">
        <f t="shared" si="540"/>
        <v>0</v>
      </c>
      <c r="DK137" s="123">
        <f t="shared" si="487"/>
        <v>44</v>
      </c>
      <c r="DL137" s="122">
        <f t="shared" si="487"/>
        <v>2211788.04</v>
      </c>
      <c r="DM137" s="1"/>
      <c r="DN137" s="1">
        <f t="shared" si="488"/>
        <v>62.04</v>
      </c>
      <c r="DO137" s="52">
        <f t="shared" si="489"/>
        <v>62.04</v>
      </c>
      <c r="DQ137" s="52">
        <f t="shared" si="490"/>
        <v>44</v>
      </c>
    </row>
    <row r="138" spans="1:121" ht="30" hidden="1" x14ac:dyDescent="0.25">
      <c r="A138" s="128"/>
      <c r="B138" s="129">
        <v>110</v>
      </c>
      <c r="C138" s="363" t="s">
        <v>376</v>
      </c>
      <c r="D138" s="102" t="s">
        <v>377</v>
      </c>
      <c r="E138" s="89">
        <v>23150</v>
      </c>
      <c r="F138" s="130">
        <v>2.19</v>
      </c>
      <c r="G138" s="256">
        <v>0.8</v>
      </c>
      <c r="H138" s="105"/>
      <c r="I138" s="106">
        <v>1.4</v>
      </c>
      <c r="J138" s="106">
        <v>1.68</v>
      </c>
      <c r="K138" s="106">
        <v>2.23</v>
      </c>
      <c r="L138" s="107">
        <v>2.57</v>
      </c>
      <c r="M138" s="110">
        <v>60</v>
      </c>
      <c r="N138" s="109">
        <f t="shared" si="491"/>
        <v>3747633.12</v>
      </c>
      <c r="O138" s="110">
        <v>132</v>
      </c>
      <c r="P138" s="110">
        <f t="shared" si="492"/>
        <v>8244792.864000001</v>
      </c>
      <c r="Q138" s="110">
        <v>0</v>
      </c>
      <c r="R138" s="109">
        <f t="shared" si="493"/>
        <v>0</v>
      </c>
      <c r="S138" s="110"/>
      <c r="T138" s="109">
        <f t="shared" si="436"/>
        <v>0</v>
      </c>
      <c r="U138" s="110">
        <v>0</v>
      </c>
      <c r="V138" s="109">
        <f t="shared" si="494"/>
        <v>0</v>
      </c>
      <c r="W138" s="110">
        <v>0</v>
      </c>
      <c r="X138" s="109">
        <f t="shared" si="495"/>
        <v>0</v>
      </c>
      <c r="Y138" s="110"/>
      <c r="Z138" s="109">
        <f>(Y138*$E138*$F138*$G138*$I138*$Z$11)</f>
        <v>0</v>
      </c>
      <c r="AA138" s="110">
        <v>0</v>
      </c>
      <c r="AB138" s="109">
        <f t="shared" si="497"/>
        <v>0</v>
      </c>
      <c r="AC138" s="110"/>
      <c r="AD138" s="109">
        <f t="shared" si="498"/>
        <v>0</v>
      </c>
      <c r="AE138" s="110"/>
      <c r="AF138" s="109">
        <f>(AE138*$E138*$F138*$G138*$I138*$AF$11)</f>
        <v>0</v>
      </c>
      <c r="AG138" s="112"/>
      <c r="AH138" s="109">
        <f t="shared" si="500"/>
        <v>0</v>
      </c>
      <c r="AI138" s="110"/>
      <c r="AJ138" s="109">
        <f t="shared" si="501"/>
        <v>0</v>
      </c>
      <c r="AK138" s="110">
        <v>0</v>
      </c>
      <c r="AL138" s="110">
        <f>(AK138*$E138*$F138*$G138*$I138*$AL$11)</f>
        <v>0</v>
      </c>
      <c r="AM138" s="110">
        <v>9</v>
      </c>
      <c r="AN138" s="109">
        <f>(AM138*$E138*$F138*$G138*$J138*$AN$11)</f>
        <v>674573.96160000004</v>
      </c>
      <c r="AO138" s="132">
        <v>3</v>
      </c>
      <c r="AP138" s="109">
        <f>(AO138*$E138*$F138*$G138*$J138*$AP$11)</f>
        <v>224857.98720000003</v>
      </c>
      <c r="AQ138" s="110">
        <v>0</v>
      </c>
      <c r="AR138" s="116">
        <f>(AQ138*$E138*$F138*$G138*$J138*$AR$11)</f>
        <v>0</v>
      </c>
      <c r="AS138" s="110"/>
      <c r="AT138" s="109">
        <f t="shared" si="506"/>
        <v>0</v>
      </c>
      <c r="AU138" s="110">
        <v>0</v>
      </c>
      <c r="AV138" s="110">
        <f>(AU138*$E138*$F138*$G138*$I138*$AV$11)</f>
        <v>0</v>
      </c>
      <c r="AW138" s="110"/>
      <c r="AX138" s="109">
        <f t="shared" si="508"/>
        <v>0</v>
      </c>
      <c r="AY138" s="110">
        <v>0</v>
      </c>
      <c r="AZ138" s="109">
        <f>(AY138*$E138*$F138*$G138*$I138*$AZ$11)</f>
        <v>0</v>
      </c>
      <c r="BA138" s="110">
        <v>0</v>
      </c>
      <c r="BB138" s="109">
        <f>(BA138*$E138*$F138*$G138*$I138*$BB$11)</f>
        <v>0</v>
      </c>
      <c r="BC138" s="110">
        <v>0</v>
      </c>
      <c r="BD138" s="109">
        <f>(BC138*$E138*$F138*$G138*$I138*$BD$11)</f>
        <v>0</v>
      </c>
      <c r="BE138" s="110"/>
      <c r="BF138" s="109">
        <f t="shared" si="512"/>
        <v>0</v>
      </c>
      <c r="BG138" s="110"/>
      <c r="BH138" s="109">
        <f t="shared" si="513"/>
        <v>0</v>
      </c>
      <c r="BI138" s="110">
        <v>0</v>
      </c>
      <c r="BJ138" s="109">
        <f t="shared" si="514"/>
        <v>0</v>
      </c>
      <c r="BK138" s="110">
        <v>0</v>
      </c>
      <c r="BL138" s="109">
        <f t="shared" si="515"/>
        <v>0</v>
      </c>
      <c r="BM138" s="110"/>
      <c r="BN138" s="109">
        <f t="shared" si="516"/>
        <v>0</v>
      </c>
      <c r="BO138" s="110"/>
      <c r="BP138" s="109">
        <f t="shared" si="517"/>
        <v>0</v>
      </c>
      <c r="BQ138" s="110"/>
      <c r="BR138" s="109">
        <f t="shared" si="518"/>
        <v>0</v>
      </c>
      <c r="BS138" s="110"/>
      <c r="BT138" s="116">
        <f t="shared" si="519"/>
        <v>0</v>
      </c>
      <c r="BU138" s="133">
        <v>0</v>
      </c>
      <c r="BV138" s="109">
        <f t="shared" si="520"/>
        <v>0</v>
      </c>
      <c r="BW138" s="110">
        <v>0</v>
      </c>
      <c r="BX138" s="109">
        <f t="shared" si="521"/>
        <v>0</v>
      </c>
      <c r="BY138" s="110">
        <v>0</v>
      </c>
      <c r="BZ138" s="109">
        <f t="shared" si="522"/>
        <v>0</v>
      </c>
      <c r="CA138" s="110"/>
      <c r="CB138" s="109">
        <f t="shared" si="523"/>
        <v>0</v>
      </c>
      <c r="CC138" s="134"/>
      <c r="CD138" s="110">
        <f t="shared" si="524"/>
        <v>0</v>
      </c>
      <c r="CE138" s="110">
        <v>0</v>
      </c>
      <c r="CF138" s="109">
        <f t="shared" si="525"/>
        <v>0</v>
      </c>
      <c r="CG138" s="110"/>
      <c r="CH138" s="109">
        <f t="shared" si="526"/>
        <v>0</v>
      </c>
      <c r="CI138" s="110"/>
      <c r="CJ138" s="109">
        <f t="shared" si="527"/>
        <v>0</v>
      </c>
      <c r="CK138" s="110"/>
      <c r="CL138" s="109">
        <f t="shared" si="528"/>
        <v>0</v>
      </c>
      <c r="CM138" s="110"/>
      <c r="CN138" s="109">
        <f t="shared" si="529"/>
        <v>0</v>
      </c>
      <c r="CO138" s="110"/>
      <c r="CP138" s="109">
        <f t="shared" si="530"/>
        <v>0</v>
      </c>
      <c r="CQ138" s="110">
        <v>0</v>
      </c>
      <c r="CR138" s="109">
        <f t="shared" si="531"/>
        <v>0</v>
      </c>
      <c r="CS138" s="110"/>
      <c r="CT138" s="109">
        <f t="shared" si="532"/>
        <v>0</v>
      </c>
      <c r="CU138" s="110"/>
      <c r="CV138" s="109">
        <f t="shared" si="533"/>
        <v>0</v>
      </c>
      <c r="CW138" s="132"/>
      <c r="CX138" s="109">
        <f t="shared" si="534"/>
        <v>0</v>
      </c>
      <c r="CY138" s="110">
        <v>0</v>
      </c>
      <c r="CZ138" s="116">
        <f t="shared" si="535"/>
        <v>0</v>
      </c>
      <c r="DA138" s="110"/>
      <c r="DB138" s="109">
        <f t="shared" si="536"/>
        <v>0</v>
      </c>
      <c r="DC138" s="134"/>
      <c r="DD138" s="109">
        <f t="shared" si="537"/>
        <v>0</v>
      </c>
      <c r="DE138" s="110"/>
      <c r="DF138" s="109">
        <f t="shared" si="538"/>
        <v>0</v>
      </c>
      <c r="DG138" s="110"/>
      <c r="DH138" s="109">
        <f t="shared" si="539"/>
        <v>0</v>
      </c>
      <c r="DI138" s="110"/>
      <c r="DJ138" s="122">
        <f t="shared" si="540"/>
        <v>0</v>
      </c>
      <c r="DK138" s="123">
        <f t="shared" si="487"/>
        <v>204</v>
      </c>
      <c r="DL138" s="122">
        <f t="shared" si="487"/>
        <v>12891857.932800001</v>
      </c>
      <c r="DM138" s="1"/>
      <c r="DN138" s="1">
        <f t="shared" si="488"/>
        <v>446.76</v>
      </c>
      <c r="DO138" s="52">
        <f t="shared" si="489"/>
        <v>446.76</v>
      </c>
      <c r="DQ138" s="52">
        <f t="shared" si="490"/>
        <v>163.20000000000002</v>
      </c>
    </row>
    <row r="139" spans="1:121" ht="30" hidden="1" customHeight="1" x14ac:dyDescent="0.25">
      <c r="A139" s="128"/>
      <c r="B139" s="129">
        <v>111</v>
      </c>
      <c r="C139" s="363" t="s">
        <v>378</v>
      </c>
      <c r="D139" s="102" t="s">
        <v>379</v>
      </c>
      <c r="E139" s="89">
        <v>23150</v>
      </c>
      <c r="F139" s="130">
        <v>2.42</v>
      </c>
      <c r="G139" s="104">
        <v>1</v>
      </c>
      <c r="H139" s="105"/>
      <c r="I139" s="106">
        <v>1.4</v>
      </c>
      <c r="J139" s="106">
        <v>1.68</v>
      </c>
      <c r="K139" s="106">
        <v>2.23</v>
      </c>
      <c r="L139" s="107">
        <v>2.57</v>
      </c>
      <c r="M139" s="110">
        <v>1</v>
      </c>
      <c r="N139" s="109">
        <f t="shared" si="491"/>
        <v>86275.42</v>
      </c>
      <c r="O139" s="110">
        <v>7</v>
      </c>
      <c r="P139" s="110">
        <f t="shared" si="492"/>
        <v>603927.94000000006</v>
      </c>
      <c r="Q139" s="110">
        <v>0</v>
      </c>
      <c r="R139" s="109">
        <f t="shared" si="493"/>
        <v>0</v>
      </c>
      <c r="S139" s="110"/>
      <c r="T139" s="109">
        <f t="shared" si="436"/>
        <v>0</v>
      </c>
      <c r="U139" s="110">
        <v>0</v>
      </c>
      <c r="V139" s="109">
        <f t="shared" si="494"/>
        <v>0</v>
      </c>
      <c r="W139" s="110">
        <v>0</v>
      </c>
      <c r="X139" s="109">
        <f t="shared" si="495"/>
        <v>0</v>
      </c>
      <c r="Y139" s="110"/>
      <c r="Z139" s="109">
        <f t="shared" si="496"/>
        <v>0</v>
      </c>
      <c r="AA139" s="110">
        <v>0</v>
      </c>
      <c r="AB139" s="109">
        <f t="shared" si="497"/>
        <v>0</v>
      </c>
      <c r="AC139" s="110"/>
      <c r="AD139" s="109">
        <f t="shared" si="498"/>
        <v>0</v>
      </c>
      <c r="AE139" s="110">
        <v>0</v>
      </c>
      <c r="AF139" s="109">
        <f t="shared" si="499"/>
        <v>0</v>
      </c>
      <c r="AG139" s="112"/>
      <c r="AH139" s="109">
        <f t="shared" si="500"/>
        <v>0</v>
      </c>
      <c r="AI139" s="110"/>
      <c r="AJ139" s="109">
        <f t="shared" si="501"/>
        <v>0</v>
      </c>
      <c r="AK139" s="110">
        <v>0</v>
      </c>
      <c r="AL139" s="110">
        <f t="shared" si="502"/>
        <v>0</v>
      </c>
      <c r="AM139" s="110">
        <v>0</v>
      </c>
      <c r="AN139" s="109">
        <f t="shared" si="503"/>
        <v>0</v>
      </c>
      <c r="AO139" s="132"/>
      <c r="AP139" s="109">
        <f t="shared" si="504"/>
        <v>0</v>
      </c>
      <c r="AQ139" s="110">
        <v>0</v>
      </c>
      <c r="AR139" s="116">
        <f t="shared" si="505"/>
        <v>0</v>
      </c>
      <c r="AS139" s="110"/>
      <c r="AT139" s="109">
        <f t="shared" si="506"/>
        <v>0</v>
      </c>
      <c r="AU139" s="110">
        <v>0</v>
      </c>
      <c r="AV139" s="110">
        <f t="shared" si="507"/>
        <v>0</v>
      </c>
      <c r="AW139" s="110"/>
      <c r="AX139" s="109">
        <f t="shared" si="508"/>
        <v>0</v>
      </c>
      <c r="AY139" s="110">
        <v>0</v>
      </c>
      <c r="AZ139" s="109">
        <f t="shared" si="509"/>
        <v>0</v>
      </c>
      <c r="BA139" s="110">
        <v>0</v>
      </c>
      <c r="BB139" s="109">
        <f t="shared" si="510"/>
        <v>0</v>
      </c>
      <c r="BC139" s="110">
        <v>0</v>
      </c>
      <c r="BD139" s="109">
        <f t="shared" si="511"/>
        <v>0</v>
      </c>
      <c r="BE139" s="110"/>
      <c r="BF139" s="109">
        <f t="shared" si="512"/>
        <v>0</v>
      </c>
      <c r="BG139" s="110"/>
      <c r="BH139" s="109">
        <f t="shared" si="513"/>
        <v>0</v>
      </c>
      <c r="BI139" s="110">
        <v>0</v>
      </c>
      <c r="BJ139" s="109">
        <f t="shared" si="514"/>
        <v>0</v>
      </c>
      <c r="BK139" s="110">
        <v>0</v>
      </c>
      <c r="BL139" s="109">
        <f t="shared" si="515"/>
        <v>0</v>
      </c>
      <c r="BM139" s="110"/>
      <c r="BN139" s="109">
        <f t="shared" si="516"/>
        <v>0</v>
      </c>
      <c r="BO139" s="110"/>
      <c r="BP139" s="109">
        <f t="shared" si="517"/>
        <v>0</v>
      </c>
      <c r="BQ139" s="110"/>
      <c r="BR139" s="109">
        <f t="shared" si="518"/>
        <v>0</v>
      </c>
      <c r="BS139" s="110"/>
      <c r="BT139" s="116">
        <f t="shared" si="519"/>
        <v>0</v>
      </c>
      <c r="BU139" s="133">
        <v>0</v>
      </c>
      <c r="BV139" s="109">
        <f t="shared" si="520"/>
        <v>0</v>
      </c>
      <c r="BW139" s="110">
        <v>0</v>
      </c>
      <c r="BX139" s="109">
        <f t="shared" si="521"/>
        <v>0</v>
      </c>
      <c r="BY139" s="110">
        <v>0</v>
      </c>
      <c r="BZ139" s="109">
        <f t="shared" si="522"/>
        <v>0</v>
      </c>
      <c r="CA139" s="110"/>
      <c r="CB139" s="109">
        <f t="shared" si="523"/>
        <v>0</v>
      </c>
      <c r="CC139" s="134"/>
      <c r="CD139" s="110">
        <f t="shared" si="524"/>
        <v>0</v>
      </c>
      <c r="CE139" s="110">
        <v>0</v>
      </c>
      <c r="CF139" s="109">
        <f t="shared" si="525"/>
        <v>0</v>
      </c>
      <c r="CG139" s="110"/>
      <c r="CH139" s="109">
        <f t="shared" si="526"/>
        <v>0</v>
      </c>
      <c r="CI139" s="110"/>
      <c r="CJ139" s="109">
        <f t="shared" si="527"/>
        <v>0</v>
      </c>
      <c r="CK139" s="110"/>
      <c r="CL139" s="109">
        <f t="shared" si="528"/>
        <v>0</v>
      </c>
      <c r="CM139" s="110"/>
      <c r="CN139" s="109">
        <f t="shared" si="529"/>
        <v>0</v>
      </c>
      <c r="CO139" s="110"/>
      <c r="CP139" s="109">
        <f t="shared" si="530"/>
        <v>0</v>
      </c>
      <c r="CQ139" s="110">
        <v>0</v>
      </c>
      <c r="CR139" s="109">
        <f t="shared" si="531"/>
        <v>0</v>
      </c>
      <c r="CS139" s="110"/>
      <c r="CT139" s="109">
        <f t="shared" si="532"/>
        <v>0</v>
      </c>
      <c r="CU139" s="110">
        <v>0</v>
      </c>
      <c r="CV139" s="109">
        <f t="shared" si="533"/>
        <v>0</v>
      </c>
      <c r="CW139" s="132"/>
      <c r="CX139" s="109">
        <f t="shared" si="534"/>
        <v>0</v>
      </c>
      <c r="CY139" s="110">
        <v>0</v>
      </c>
      <c r="CZ139" s="116">
        <f t="shared" si="535"/>
        <v>0</v>
      </c>
      <c r="DA139" s="110"/>
      <c r="DB139" s="109">
        <f t="shared" si="536"/>
        <v>0</v>
      </c>
      <c r="DC139" s="134"/>
      <c r="DD139" s="109">
        <f t="shared" si="537"/>
        <v>0</v>
      </c>
      <c r="DE139" s="110"/>
      <c r="DF139" s="109">
        <f t="shared" si="538"/>
        <v>0</v>
      </c>
      <c r="DG139" s="110"/>
      <c r="DH139" s="109">
        <f t="shared" si="539"/>
        <v>0</v>
      </c>
      <c r="DI139" s="110"/>
      <c r="DJ139" s="122">
        <f t="shared" si="540"/>
        <v>0</v>
      </c>
      <c r="DK139" s="123">
        <f t="shared" si="487"/>
        <v>8</v>
      </c>
      <c r="DL139" s="122">
        <f t="shared" si="487"/>
        <v>690203.3600000001</v>
      </c>
      <c r="DM139" s="1"/>
      <c r="DN139" s="1">
        <f t="shared" si="488"/>
        <v>19.36</v>
      </c>
      <c r="DO139" s="52">
        <f t="shared" si="489"/>
        <v>19.36</v>
      </c>
      <c r="DQ139" s="52">
        <f t="shared" si="490"/>
        <v>8</v>
      </c>
    </row>
    <row r="140" spans="1:121" ht="30" hidden="1" customHeight="1" x14ac:dyDescent="0.25">
      <c r="A140" s="128"/>
      <c r="B140" s="129">
        <v>112</v>
      </c>
      <c r="C140" s="363" t="s">
        <v>380</v>
      </c>
      <c r="D140" s="102" t="s">
        <v>381</v>
      </c>
      <c r="E140" s="89">
        <v>23150</v>
      </c>
      <c r="F140" s="106">
        <v>1.02</v>
      </c>
      <c r="G140" s="104">
        <v>1</v>
      </c>
      <c r="H140" s="105"/>
      <c r="I140" s="106">
        <v>1.4</v>
      </c>
      <c r="J140" s="106">
        <v>1.68</v>
      </c>
      <c r="K140" s="106">
        <v>2.23</v>
      </c>
      <c r="L140" s="107">
        <v>2.57</v>
      </c>
      <c r="M140" s="110">
        <v>4</v>
      </c>
      <c r="N140" s="109">
        <f t="shared" si="491"/>
        <v>145456.07999999999</v>
      </c>
      <c r="O140" s="110">
        <v>47</v>
      </c>
      <c r="P140" s="110">
        <f t="shared" si="492"/>
        <v>1709108.94</v>
      </c>
      <c r="Q140" s="110">
        <v>1</v>
      </c>
      <c r="R140" s="109">
        <f t="shared" si="493"/>
        <v>36364.019999999997</v>
      </c>
      <c r="S140" s="110"/>
      <c r="T140" s="109">
        <f t="shared" si="436"/>
        <v>0</v>
      </c>
      <c r="U140" s="110">
        <v>0</v>
      </c>
      <c r="V140" s="109">
        <f t="shared" si="494"/>
        <v>0</v>
      </c>
      <c r="W140" s="110">
        <v>0</v>
      </c>
      <c r="X140" s="109">
        <f t="shared" si="495"/>
        <v>0</v>
      </c>
      <c r="Y140" s="110"/>
      <c r="Z140" s="109">
        <f t="shared" si="496"/>
        <v>0</v>
      </c>
      <c r="AA140" s="110">
        <v>0</v>
      </c>
      <c r="AB140" s="109">
        <f t="shared" si="497"/>
        <v>0</v>
      </c>
      <c r="AC140" s="110"/>
      <c r="AD140" s="109">
        <f t="shared" si="498"/>
        <v>0</v>
      </c>
      <c r="AE140" s="110">
        <v>0</v>
      </c>
      <c r="AF140" s="109">
        <f t="shared" si="499"/>
        <v>0</v>
      </c>
      <c r="AG140" s="112"/>
      <c r="AH140" s="109">
        <f t="shared" si="500"/>
        <v>0</v>
      </c>
      <c r="AI140" s="110"/>
      <c r="AJ140" s="109">
        <f t="shared" si="501"/>
        <v>0</v>
      </c>
      <c r="AK140" s="110">
        <v>0</v>
      </c>
      <c r="AL140" s="110">
        <f t="shared" si="502"/>
        <v>0</v>
      </c>
      <c r="AM140" s="110">
        <v>21</v>
      </c>
      <c r="AN140" s="109">
        <f t="shared" si="503"/>
        <v>916373.30400000012</v>
      </c>
      <c r="AO140" s="132"/>
      <c r="AP140" s="109">
        <f t="shared" si="504"/>
        <v>0</v>
      </c>
      <c r="AQ140" s="110">
        <v>0</v>
      </c>
      <c r="AR140" s="116">
        <f t="shared" si="505"/>
        <v>0</v>
      </c>
      <c r="AS140" s="110"/>
      <c r="AT140" s="109">
        <f t="shared" si="506"/>
        <v>0</v>
      </c>
      <c r="AU140" s="110"/>
      <c r="AV140" s="110">
        <f t="shared" si="507"/>
        <v>0</v>
      </c>
      <c r="AW140" s="110"/>
      <c r="AX140" s="109">
        <f t="shared" si="508"/>
        <v>0</v>
      </c>
      <c r="AY140" s="110">
        <v>0</v>
      </c>
      <c r="AZ140" s="109">
        <f t="shared" si="509"/>
        <v>0</v>
      </c>
      <c r="BA140" s="110">
        <v>0</v>
      </c>
      <c r="BB140" s="109">
        <f t="shared" si="510"/>
        <v>0</v>
      </c>
      <c r="BC140" s="110">
        <v>0</v>
      </c>
      <c r="BD140" s="109">
        <f t="shared" si="511"/>
        <v>0</v>
      </c>
      <c r="BE140" s="110"/>
      <c r="BF140" s="109">
        <f t="shared" si="512"/>
        <v>0</v>
      </c>
      <c r="BG140" s="110"/>
      <c r="BH140" s="109">
        <f t="shared" si="513"/>
        <v>0</v>
      </c>
      <c r="BI140" s="110">
        <v>0</v>
      </c>
      <c r="BJ140" s="109">
        <f t="shared" si="514"/>
        <v>0</v>
      </c>
      <c r="BK140" s="110">
        <v>0</v>
      </c>
      <c r="BL140" s="109">
        <f t="shared" si="515"/>
        <v>0</v>
      </c>
      <c r="BM140" s="110"/>
      <c r="BN140" s="109">
        <f t="shared" si="516"/>
        <v>0</v>
      </c>
      <c r="BO140" s="110"/>
      <c r="BP140" s="109">
        <f t="shared" si="517"/>
        <v>0</v>
      </c>
      <c r="BQ140" s="110"/>
      <c r="BR140" s="109">
        <f t="shared" si="518"/>
        <v>0</v>
      </c>
      <c r="BS140" s="110">
        <v>5</v>
      </c>
      <c r="BT140" s="116">
        <f t="shared" si="519"/>
        <v>218184.12</v>
      </c>
      <c r="BU140" s="133">
        <v>0</v>
      </c>
      <c r="BV140" s="109">
        <f t="shared" si="520"/>
        <v>0</v>
      </c>
      <c r="BW140" s="110">
        <v>0</v>
      </c>
      <c r="BX140" s="109">
        <f t="shared" si="521"/>
        <v>0</v>
      </c>
      <c r="BY140" s="110">
        <v>0</v>
      </c>
      <c r="BZ140" s="109">
        <f t="shared" si="522"/>
        <v>0</v>
      </c>
      <c r="CA140" s="110"/>
      <c r="CB140" s="109">
        <f t="shared" si="523"/>
        <v>0</v>
      </c>
      <c r="CC140" s="134"/>
      <c r="CD140" s="110">
        <f t="shared" si="524"/>
        <v>0</v>
      </c>
      <c r="CE140" s="110">
        <v>0</v>
      </c>
      <c r="CF140" s="109">
        <f t="shared" si="525"/>
        <v>0</v>
      </c>
      <c r="CG140" s="110"/>
      <c r="CH140" s="109">
        <f t="shared" si="526"/>
        <v>0</v>
      </c>
      <c r="CI140" s="110"/>
      <c r="CJ140" s="109">
        <f t="shared" si="527"/>
        <v>0</v>
      </c>
      <c r="CK140" s="110"/>
      <c r="CL140" s="109">
        <f t="shared" si="528"/>
        <v>0</v>
      </c>
      <c r="CM140" s="110"/>
      <c r="CN140" s="109">
        <f t="shared" si="529"/>
        <v>0</v>
      </c>
      <c r="CO140" s="110"/>
      <c r="CP140" s="109">
        <f t="shared" si="530"/>
        <v>0</v>
      </c>
      <c r="CQ140" s="110">
        <v>1</v>
      </c>
      <c r="CR140" s="109">
        <f t="shared" si="531"/>
        <v>44033.522400000002</v>
      </c>
      <c r="CS140" s="110"/>
      <c r="CT140" s="109">
        <f t="shared" si="532"/>
        <v>0</v>
      </c>
      <c r="CU140" s="110"/>
      <c r="CV140" s="109">
        <f t="shared" si="533"/>
        <v>0</v>
      </c>
      <c r="CW140" s="132"/>
      <c r="CX140" s="109">
        <f t="shared" si="534"/>
        <v>0</v>
      </c>
      <c r="CY140" s="110">
        <v>0</v>
      </c>
      <c r="CZ140" s="116">
        <f t="shared" si="535"/>
        <v>0</v>
      </c>
      <c r="DA140" s="110">
        <v>2</v>
      </c>
      <c r="DB140" s="109">
        <f t="shared" si="536"/>
        <v>79339.679999999993</v>
      </c>
      <c r="DC140" s="134"/>
      <c r="DD140" s="109">
        <f t="shared" si="537"/>
        <v>0</v>
      </c>
      <c r="DE140" s="110"/>
      <c r="DF140" s="109">
        <f t="shared" si="538"/>
        <v>0</v>
      </c>
      <c r="DG140" s="110"/>
      <c r="DH140" s="109">
        <f t="shared" si="539"/>
        <v>0</v>
      </c>
      <c r="DI140" s="110"/>
      <c r="DJ140" s="122">
        <f t="shared" si="540"/>
        <v>0</v>
      </c>
      <c r="DK140" s="123">
        <f t="shared" si="487"/>
        <v>81</v>
      </c>
      <c r="DL140" s="122">
        <f t="shared" si="487"/>
        <v>3148859.6664000005</v>
      </c>
      <c r="DM140" s="1"/>
      <c r="DN140" s="1">
        <f t="shared" si="488"/>
        <v>82.62</v>
      </c>
      <c r="DO140" s="52">
        <f t="shared" si="489"/>
        <v>82.62</v>
      </c>
      <c r="DQ140" s="52">
        <f t="shared" si="490"/>
        <v>81</v>
      </c>
    </row>
    <row r="141" spans="1:121" s="127" customFormat="1" ht="15.75" customHeight="1" x14ac:dyDescent="0.25">
      <c r="A141" s="85">
        <v>17</v>
      </c>
      <c r="B141" s="255"/>
      <c r="C141" s="99"/>
      <c r="D141" s="88" t="s">
        <v>382</v>
      </c>
      <c r="E141" s="89">
        <v>23150</v>
      </c>
      <c r="F141" s="140">
        <v>2.96</v>
      </c>
      <c r="G141" s="124">
        <v>1</v>
      </c>
      <c r="H141" s="105"/>
      <c r="I141" s="125">
        <v>1.4</v>
      </c>
      <c r="J141" s="125">
        <v>1.68</v>
      </c>
      <c r="K141" s="125">
        <v>2.23</v>
      </c>
      <c r="L141" s="126">
        <v>2.57</v>
      </c>
      <c r="M141" s="95">
        <f>SUM(M142:M148)</f>
        <v>0</v>
      </c>
      <c r="N141" s="95">
        <f t="shared" ref="N141:BY141" si="541">SUM(N142:N148)</f>
        <v>0</v>
      </c>
      <c r="O141" s="95">
        <f t="shared" si="541"/>
        <v>0</v>
      </c>
      <c r="P141" s="95">
        <f t="shared" si="541"/>
        <v>0</v>
      </c>
      <c r="Q141" s="95">
        <f t="shared" si="541"/>
        <v>0</v>
      </c>
      <c r="R141" s="95">
        <f t="shared" si="541"/>
        <v>0</v>
      </c>
      <c r="S141" s="95">
        <f t="shared" si="541"/>
        <v>1459</v>
      </c>
      <c r="T141" s="95">
        <f t="shared" si="541"/>
        <v>329203229.60688335</v>
      </c>
      <c r="U141" s="95">
        <f t="shared" si="541"/>
        <v>0</v>
      </c>
      <c r="V141" s="95">
        <f t="shared" si="541"/>
        <v>0</v>
      </c>
      <c r="W141" s="95">
        <f t="shared" si="541"/>
        <v>0</v>
      </c>
      <c r="X141" s="95">
        <f t="shared" si="541"/>
        <v>0</v>
      </c>
      <c r="Y141" s="95">
        <f t="shared" si="541"/>
        <v>0</v>
      </c>
      <c r="Z141" s="95">
        <f t="shared" si="541"/>
        <v>0</v>
      </c>
      <c r="AA141" s="95">
        <f t="shared" si="541"/>
        <v>0</v>
      </c>
      <c r="AB141" s="95">
        <f t="shared" si="541"/>
        <v>0</v>
      </c>
      <c r="AC141" s="95">
        <f t="shared" si="541"/>
        <v>0</v>
      </c>
      <c r="AD141" s="95">
        <f t="shared" si="541"/>
        <v>0</v>
      </c>
      <c r="AE141" s="95">
        <f t="shared" si="541"/>
        <v>0</v>
      </c>
      <c r="AF141" s="95">
        <f t="shared" si="541"/>
        <v>0</v>
      </c>
      <c r="AG141" s="95">
        <f t="shared" si="541"/>
        <v>0</v>
      </c>
      <c r="AH141" s="95">
        <f t="shared" si="541"/>
        <v>0</v>
      </c>
      <c r="AI141" s="95">
        <f t="shared" si="541"/>
        <v>0</v>
      </c>
      <c r="AJ141" s="95">
        <f t="shared" si="541"/>
        <v>0</v>
      </c>
      <c r="AK141" s="95">
        <f t="shared" si="541"/>
        <v>0</v>
      </c>
      <c r="AL141" s="95">
        <f t="shared" si="541"/>
        <v>0</v>
      </c>
      <c r="AM141" s="95">
        <f t="shared" si="541"/>
        <v>320</v>
      </c>
      <c r="AN141" s="95">
        <f t="shared" si="541"/>
        <v>88556399.500800028</v>
      </c>
      <c r="AO141" s="95">
        <f t="shared" si="541"/>
        <v>0</v>
      </c>
      <c r="AP141" s="95">
        <f t="shared" si="541"/>
        <v>0</v>
      </c>
      <c r="AQ141" s="95">
        <f t="shared" si="541"/>
        <v>0</v>
      </c>
      <c r="AR141" s="95">
        <f t="shared" si="541"/>
        <v>0</v>
      </c>
      <c r="AS141" s="95">
        <f t="shared" si="541"/>
        <v>0</v>
      </c>
      <c r="AT141" s="95">
        <f t="shared" si="541"/>
        <v>0</v>
      </c>
      <c r="AU141" s="95">
        <f t="shared" si="541"/>
        <v>0</v>
      </c>
      <c r="AV141" s="95">
        <f t="shared" si="541"/>
        <v>0</v>
      </c>
      <c r="AW141" s="95">
        <f>SUM(AW142:AW148)</f>
        <v>0</v>
      </c>
      <c r="AX141" s="95">
        <f>SUM(AX142:AX148)</f>
        <v>0</v>
      </c>
      <c r="AY141" s="95">
        <f>SUM(AY142:AY148)</f>
        <v>0</v>
      </c>
      <c r="AZ141" s="95">
        <f t="shared" si="541"/>
        <v>0</v>
      </c>
      <c r="BA141" s="95">
        <f t="shared" si="541"/>
        <v>0</v>
      </c>
      <c r="BB141" s="95">
        <f t="shared" si="541"/>
        <v>0</v>
      </c>
      <c r="BC141" s="95">
        <f t="shared" si="541"/>
        <v>0</v>
      </c>
      <c r="BD141" s="95">
        <f t="shared" si="541"/>
        <v>0</v>
      </c>
      <c r="BE141" s="95">
        <f t="shared" si="541"/>
        <v>18</v>
      </c>
      <c r="BF141" s="95">
        <f t="shared" si="541"/>
        <v>1453129.5743999998</v>
      </c>
      <c r="BG141" s="95">
        <f t="shared" si="541"/>
        <v>31</v>
      </c>
      <c r="BH141" s="95">
        <f t="shared" si="541"/>
        <v>3279995.7119999994</v>
      </c>
      <c r="BI141" s="95">
        <f t="shared" si="541"/>
        <v>596</v>
      </c>
      <c r="BJ141" s="95">
        <f t="shared" si="541"/>
        <v>88016349.077999979</v>
      </c>
      <c r="BK141" s="95">
        <f t="shared" si="541"/>
        <v>0</v>
      </c>
      <c r="BL141" s="95">
        <f t="shared" si="541"/>
        <v>0</v>
      </c>
      <c r="BM141" s="95">
        <f t="shared" si="541"/>
        <v>13</v>
      </c>
      <c r="BN141" s="95">
        <f t="shared" si="541"/>
        <v>1102043.7120000001</v>
      </c>
      <c r="BO141" s="95">
        <f t="shared" si="541"/>
        <v>0</v>
      </c>
      <c r="BP141" s="95">
        <f t="shared" si="541"/>
        <v>0</v>
      </c>
      <c r="BQ141" s="95">
        <f t="shared" si="541"/>
        <v>10</v>
      </c>
      <c r="BR141" s="95">
        <f t="shared" si="541"/>
        <v>1472644.0243199999</v>
      </c>
      <c r="BS141" s="95">
        <f t="shared" si="541"/>
        <v>20</v>
      </c>
      <c r="BT141" s="97">
        <f t="shared" si="541"/>
        <v>4188365.0424000002</v>
      </c>
      <c r="BU141" s="98">
        <f t="shared" si="541"/>
        <v>0</v>
      </c>
      <c r="BV141" s="95">
        <f t="shared" si="541"/>
        <v>0</v>
      </c>
      <c r="BW141" s="95">
        <f t="shared" si="541"/>
        <v>0</v>
      </c>
      <c r="BX141" s="95">
        <f t="shared" si="541"/>
        <v>0</v>
      </c>
      <c r="BY141" s="95">
        <f t="shared" si="541"/>
        <v>0</v>
      </c>
      <c r="BZ141" s="95">
        <f t="shared" ref="BZ141:DQ141" si="542">SUM(BZ142:BZ148)</f>
        <v>0</v>
      </c>
      <c r="CA141" s="95">
        <f>SUM(CA142:CA148)</f>
        <v>28</v>
      </c>
      <c r="CB141" s="95">
        <f>SUM(CB142:CB148)</f>
        <v>2350010.2079999996</v>
      </c>
      <c r="CC141" s="99">
        <f t="shared" si="542"/>
        <v>0</v>
      </c>
      <c r="CD141" s="95">
        <f t="shared" si="542"/>
        <v>0</v>
      </c>
      <c r="CE141" s="95">
        <f t="shared" si="542"/>
        <v>0</v>
      </c>
      <c r="CF141" s="95">
        <f t="shared" si="542"/>
        <v>0</v>
      </c>
      <c r="CG141" s="95">
        <f t="shared" si="542"/>
        <v>0</v>
      </c>
      <c r="CH141" s="95">
        <f t="shared" si="542"/>
        <v>0</v>
      </c>
      <c r="CI141" s="95">
        <f t="shared" si="542"/>
        <v>0</v>
      </c>
      <c r="CJ141" s="95">
        <f t="shared" si="542"/>
        <v>0</v>
      </c>
      <c r="CK141" s="95">
        <f t="shared" si="542"/>
        <v>4</v>
      </c>
      <c r="CL141" s="95">
        <f t="shared" si="542"/>
        <v>557555.71199999982</v>
      </c>
      <c r="CM141" s="95">
        <f t="shared" si="542"/>
        <v>12</v>
      </c>
      <c r="CN141" s="95">
        <f t="shared" si="542"/>
        <v>1094420.8799999999</v>
      </c>
      <c r="CO141" s="95">
        <f t="shared" si="542"/>
        <v>0</v>
      </c>
      <c r="CP141" s="95">
        <f t="shared" si="542"/>
        <v>0</v>
      </c>
      <c r="CQ141" s="95">
        <f t="shared" si="542"/>
        <v>2</v>
      </c>
      <c r="CR141" s="95">
        <f t="shared" si="542"/>
        <v>309443.42015999998</v>
      </c>
      <c r="CS141" s="95">
        <f t="shared" si="542"/>
        <v>3</v>
      </c>
      <c r="CT141" s="95">
        <f t="shared" si="542"/>
        <v>501800.14079999994</v>
      </c>
      <c r="CU141" s="95">
        <f t="shared" si="542"/>
        <v>0</v>
      </c>
      <c r="CV141" s="95">
        <f t="shared" si="542"/>
        <v>0</v>
      </c>
      <c r="CW141" s="95">
        <f t="shared" si="542"/>
        <v>0</v>
      </c>
      <c r="CX141" s="95">
        <f t="shared" si="542"/>
        <v>0</v>
      </c>
      <c r="CY141" s="95">
        <f t="shared" si="542"/>
        <v>0</v>
      </c>
      <c r="CZ141" s="95">
        <f t="shared" si="542"/>
        <v>0</v>
      </c>
      <c r="DA141" s="95">
        <f t="shared" si="542"/>
        <v>0</v>
      </c>
      <c r="DB141" s="95">
        <f t="shared" si="542"/>
        <v>0</v>
      </c>
      <c r="DC141" s="95">
        <f t="shared" si="542"/>
        <v>0</v>
      </c>
      <c r="DD141" s="95">
        <f t="shared" si="542"/>
        <v>0</v>
      </c>
      <c r="DE141" s="95">
        <f t="shared" si="542"/>
        <v>0</v>
      </c>
      <c r="DF141" s="95">
        <f t="shared" si="542"/>
        <v>0</v>
      </c>
      <c r="DG141" s="95">
        <f t="shared" si="542"/>
        <v>0</v>
      </c>
      <c r="DH141" s="95">
        <f t="shared" si="542"/>
        <v>0</v>
      </c>
      <c r="DI141" s="95">
        <f t="shared" si="542"/>
        <v>0</v>
      </c>
      <c r="DJ141" s="95">
        <f t="shared" si="542"/>
        <v>0</v>
      </c>
      <c r="DK141" s="95">
        <f t="shared" si="542"/>
        <v>2516</v>
      </c>
      <c r="DL141" s="95">
        <f t="shared" si="542"/>
        <v>522085386.61176336</v>
      </c>
      <c r="DM141" s="95">
        <f t="shared" si="542"/>
        <v>0</v>
      </c>
      <c r="DN141" s="95">
        <f t="shared" si="542"/>
        <v>9089.7800000000007</v>
      </c>
      <c r="DO141" s="95">
        <f t="shared" si="542"/>
        <v>9089.7800000000007</v>
      </c>
      <c r="DQ141" s="95">
        <f t="shared" si="542"/>
        <v>3522.4</v>
      </c>
    </row>
    <row r="142" spans="1:121" ht="35.25" customHeight="1" x14ac:dyDescent="0.25">
      <c r="A142" s="128"/>
      <c r="B142" s="129">
        <v>113</v>
      </c>
      <c r="C142" s="363" t="s">
        <v>383</v>
      </c>
      <c r="D142" s="102" t="s">
        <v>384</v>
      </c>
      <c r="E142" s="89">
        <v>23150</v>
      </c>
      <c r="F142" s="130">
        <v>4.21</v>
      </c>
      <c r="G142" s="256">
        <v>1.4</v>
      </c>
      <c r="H142" s="256"/>
      <c r="I142" s="106">
        <v>1.4</v>
      </c>
      <c r="J142" s="106">
        <v>1.68</v>
      </c>
      <c r="K142" s="106">
        <v>2.23</v>
      </c>
      <c r="L142" s="107">
        <v>2.57</v>
      </c>
      <c r="M142" s="110"/>
      <c r="N142" s="109">
        <f t="shared" ref="N142:N148" si="543">(M142*$E142*$F142*$G142*$I142*$N$11)</f>
        <v>0</v>
      </c>
      <c r="O142" s="110"/>
      <c r="P142" s="110">
        <f t="shared" ref="P142:P148" si="544">(O142*$E142*$F142*$G142*$I142*$P$11)</f>
        <v>0</v>
      </c>
      <c r="Q142" s="110"/>
      <c r="R142" s="109">
        <f t="shared" ref="R142:R148" si="545">(Q142*$E142*$F142*$G142*$I142*$R$11)</f>
        <v>0</v>
      </c>
      <c r="S142" s="110">
        <v>700</v>
      </c>
      <c r="T142" s="109">
        <f t="shared" si="436"/>
        <v>163914974.03166667</v>
      </c>
      <c r="U142" s="110">
        <v>0</v>
      </c>
      <c r="V142" s="109">
        <f t="shared" ref="V142:V148" si="546">(U142*$E142*$F142*$G142*$I142*$V$11)</f>
        <v>0</v>
      </c>
      <c r="W142" s="110">
        <v>0</v>
      </c>
      <c r="X142" s="109">
        <f t="shared" ref="X142:X148" si="547">(W142*$E142*$F142*$G142*$I142*$X$11)</f>
        <v>0</v>
      </c>
      <c r="Y142" s="110"/>
      <c r="Z142" s="109">
        <f t="shared" ref="Z142:Z148" si="548">(Y142*$E142*$F142*$G142*$I142*$Z$11)</f>
        <v>0</v>
      </c>
      <c r="AA142" s="110">
        <v>0</v>
      </c>
      <c r="AB142" s="109">
        <f t="shared" ref="AB142:AB148" si="549">(AA142*$E142*$F142*$G142*$I142*$AB$11)</f>
        <v>0</v>
      </c>
      <c r="AC142" s="110"/>
      <c r="AD142" s="109">
        <f t="shared" ref="AD142:AD148" si="550">(AC142*$E142*$F142*$G142*$I142*$AD$11)</f>
        <v>0</v>
      </c>
      <c r="AE142" s="110">
        <v>0</v>
      </c>
      <c r="AF142" s="109">
        <f t="shared" ref="AF142:AF148" si="551">(AE142*$E142*$F142*$G142*$I142*$AF$11)</f>
        <v>0</v>
      </c>
      <c r="AG142" s="112"/>
      <c r="AH142" s="109">
        <f t="shared" ref="AH142:AH148" si="552">(AG142*$E142*$F142*$G142*$I142*$AH$11)</f>
        <v>0</v>
      </c>
      <c r="AI142" s="110"/>
      <c r="AJ142" s="109">
        <f t="shared" ref="AJ142:AJ148" si="553">(AI142*$E142*$F142*$G142*$I142*$AJ$11)</f>
        <v>0</v>
      </c>
      <c r="AK142" s="110">
        <v>0</v>
      </c>
      <c r="AL142" s="110">
        <f t="shared" ref="AL142:AL148" si="554">(AK142*$E142*$F142*$G142*$I142*$AL$11)</f>
        <v>0</v>
      </c>
      <c r="AM142" s="110">
        <v>175</v>
      </c>
      <c r="AN142" s="109">
        <f t="shared" ref="AN142:AN148" si="555">(AM142*$E142*$F142*$G142*$J142*$AN$11)</f>
        <v>44126668.740000002</v>
      </c>
      <c r="AO142" s="132">
        <v>0</v>
      </c>
      <c r="AP142" s="109">
        <f t="shared" ref="AP142:AP148" si="556">(AO142*$E142*$F142*$G142*$J142*$AP$11)</f>
        <v>0</v>
      </c>
      <c r="AQ142" s="110">
        <v>0</v>
      </c>
      <c r="AR142" s="116">
        <f t="shared" ref="AR142:AR148" si="557">(AQ142*$E142*$F142*$G142*$J142*$AR$11)</f>
        <v>0</v>
      </c>
      <c r="AS142" s="110"/>
      <c r="AT142" s="109">
        <f t="shared" ref="AT142:AT148" si="558">(AS142*$E142*$F142*$G142*$I142*$AT$11)</f>
        <v>0</v>
      </c>
      <c r="AU142" s="110">
        <v>0</v>
      </c>
      <c r="AV142" s="110">
        <f t="shared" ref="AV142:AV148" si="559">(AU142*$E142*$F142*$G142*$I142*$AV$11)</f>
        <v>0</v>
      </c>
      <c r="AW142" s="110"/>
      <c r="AX142" s="109">
        <f t="shared" ref="AX142:AX148" si="560">(AW142*$E142*$F142*$G142*$I142*$AX$11)</f>
        <v>0</v>
      </c>
      <c r="AY142" s="110">
        <v>0</v>
      </c>
      <c r="AZ142" s="109">
        <f t="shared" ref="AZ142:AZ148" si="561">(AY142*$E142*$F142*$G142*$I142*$AZ$11)</f>
        <v>0</v>
      </c>
      <c r="BA142" s="110">
        <v>0</v>
      </c>
      <c r="BB142" s="109">
        <f t="shared" ref="BB142:BB148" si="562">(BA142*$E142*$F142*$G142*$I142*$BB$11)</f>
        <v>0</v>
      </c>
      <c r="BC142" s="110">
        <v>0</v>
      </c>
      <c r="BD142" s="109">
        <f t="shared" ref="BD142:BD148" si="563">(BC142*$E142*$F142*$G142*$I142*$BD$11)</f>
        <v>0</v>
      </c>
      <c r="BE142" s="110"/>
      <c r="BF142" s="109">
        <f t="shared" ref="BF142:BF148" si="564">(BE142*$E142*$F142*$G142*$I142*$BF$11)</f>
        <v>0</v>
      </c>
      <c r="BG142" s="110"/>
      <c r="BH142" s="109">
        <f t="shared" ref="BH142:BH148" si="565">(BG142*$E142*$F142*$G142*$J142*$BH$11)</f>
        <v>0</v>
      </c>
      <c r="BI142" s="110">
        <v>96</v>
      </c>
      <c r="BJ142" s="109">
        <f t="shared" ref="BJ142:BJ148" si="566">(BI142*$E142*$F142*$G142*$J142*$BJ$11)</f>
        <v>25306931.059199996</v>
      </c>
      <c r="BK142" s="110">
        <v>0</v>
      </c>
      <c r="BL142" s="109">
        <f t="shared" ref="BL142:BL148" si="567">(BK142*$E142*$F142*$G142*$J142*$BL$11)</f>
        <v>0</v>
      </c>
      <c r="BM142" s="110"/>
      <c r="BN142" s="109">
        <f t="shared" ref="BN142:BN148" si="568">(BM142*$E142*$F142*$G142*$J142*$BN$11)</f>
        <v>0</v>
      </c>
      <c r="BO142" s="110"/>
      <c r="BP142" s="109">
        <f t="shared" ref="BP142:BP148" si="569">(BO142*$E142*$F142*$G142*$J142*$BP$11)</f>
        <v>0</v>
      </c>
      <c r="BQ142" s="110">
        <v>2</v>
      </c>
      <c r="BR142" s="109">
        <f t="shared" ref="BR142:BR148" si="570">(BQ142*$E142*$F142*$G142*$J142*$BR$11)</f>
        <v>586827.38688000001</v>
      </c>
      <c r="BS142" s="110">
        <v>14</v>
      </c>
      <c r="BT142" s="116">
        <f t="shared" ref="BT142:BT148" si="571">(BS142*$E142*$F142*$G142*$J142*$BT$11)</f>
        <v>3530133.4992</v>
      </c>
      <c r="BU142" s="133">
        <v>0</v>
      </c>
      <c r="BV142" s="109">
        <f t="shared" ref="BV142:BV148" si="572">(BU142*$E142*$F142*$G142*$I142*$BV$11)</f>
        <v>0</v>
      </c>
      <c r="BW142" s="110">
        <v>0</v>
      </c>
      <c r="BX142" s="109">
        <f t="shared" ref="BX142:BX148" si="573">(BW142*$E142*$F142*$G142*$I142*$BX$11)</f>
        <v>0</v>
      </c>
      <c r="BY142" s="110">
        <v>0</v>
      </c>
      <c r="BZ142" s="109">
        <f t="shared" ref="BZ142:BZ148" si="574">(BY142*$E142*$F142*$G142*$I142*$BZ$11)</f>
        <v>0</v>
      </c>
      <c r="CA142" s="110"/>
      <c r="CB142" s="109">
        <f t="shared" ref="CB142:CB148" si="575">(CA142*$E142*$F142*$G142*$J142*$CB$11)</f>
        <v>0</v>
      </c>
      <c r="CC142" s="134"/>
      <c r="CD142" s="110">
        <f t="shared" ref="CD142:CD148" si="576">(CC142*$E142*$F142*$G142*$I142*$CD$11)</f>
        <v>0</v>
      </c>
      <c r="CE142" s="110">
        <v>0</v>
      </c>
      <c r="CF142" s="109">
        <f t="shared" ref="CF142:CF148" si="577">(CE142*$E142*$F142*$G142*$I142*$CF$11)</f>
        <v>0</v>
      </c>
      <c r="CG142" s="110"/>
      <c r="CH142" s="109">
        <f t="shared" ref="CH142:CH148" si="578">(CG142*$E142*$F142*$G142*$I142*$CH$11)</f>
        <v>0</v>
      </c>
      <c r="CI142" s="110"/>
      <c r="CJ142" s="109">
        <f t="shared" ref="CJ142:CJ148" si="579">(CI142*$E142*$F142*$G142*$I142*$CJ$11)</f>
        <v>0</v>
      </c>
      <c r="CK142" s="110"/>
      <c r="CL142" s="109">
        <f t="shared" ref="CL142:CL148" si="580">(CK142*$E142*$F142*$G142*$I142*$CL$11)</f>
        <v>0</v>
      </c>
      <c r="CM142" s="110"/>
      <c r="CN142" s="109">
        <f t="shared" ref="CN142:CN148" si="581">(CM142*$E142*$F142*$G142*$I142*$CN$11)</f>
        <v>0</v>
      </c>
      <c r="CO142" s="110"/>
      <c r="CP142" s="109">
        <f t="shared" ref="CP142:CP148" si="582">(CO142*$E142*$F142*$G142*$I142*$CP$11)</f>
        <v>0</v>
      </c>
      <c r="CQ142" s="110"/>
      <c r="CR142" s="109">
        <f t="shared" ref="CR142:CR148" si="583">(CQ142*$E142*$F142*$G142*$J142*$CR$11)</f>
        <v>0</v>
      </c>
      <c r="CS142" s="110"/>
      <c r="CT142" s="109">
        <f t="shared" ref="CT142:CT148" si="584">(CS142*$E142*$F142*$G142*$J142*$CT$11)</f>
        <v>0</v>
      </c>
      <c r="CU142" s="110">
        <v>0</v>
      </c>
      <c r="CV142" s="109">
        <f t="shared" ref="CV142:CV148" si="585">(CU142*$E142*$F142*$G142*$J142*$CV$11)</f>
        <v>0</v>
      </c>
      <c r="CW142" s="132">
        <v>0</v>
      </c>
      <c r="CX142" s="109">
        <f t="shared" ref="CX142:CX148" si="586">(CW142*$E142*$F142*$G142*$J142*$CX$11)</f>
        <v>0</v>
      </c>
      <c r="CY142" s="110">
        <v>0</v>
      </c>
      <c r="CZ142" s="116">
        <f t="shared" ref="CZ142:CZ148" si="587">(CY142*$E142*$F142*$G142*$J142*$CZ$11)</f>
        <v>0</v>
      </c>
      <c r="DA142" s="110">
        <v>0</v>
      </c>
      <c r="DB142" s="109">
        <f t="shared" ref="DB142:DB148" si="588">(DA142*$E142*$F142*$G142*$J142*$DB$11)</f>
        <v>0</v>
      </c>
      <c r="DC142" s="134"/>
      <c r="DD142" s="109">
        <f t="shared" ref="DD142:DD148" si="589">(DC142*$E142*$F142*$G142*$J142*$DD$11)</f>
        <v>0</v>
      </c>
      <c r="DE142" s="110"/>
      <c r="DF142" s="109">
        <f t="shared" ref="DF142:DF148" si="590">(DE142*$E142*$F142*$G142*$J142*$DF$11)</f>
        <v>0</v>
      </c>
      <c r="DG142" s="110"/>
      <c r="DH142" s="109">
        <f t="shared" ref="DH142:DH148" si="591">(DG142*$E142*$F142*$G142*$K142*$DH$11)</f>
        <v>0</v>
      </c>
      <c r="DI142" s="110"/>
      <c r="DJ142" s="122">
        <f t="shared" ref="DJ142:DJ148" si="592">(DI142*$E142*$F142*$G142*$L142*$DJ$11)</f>
        <v>0</v>
      </c>
      <c r="DK142" s="123">
        <f t="shared" ref="DK142:DL148" si="593">SUM(M142,O142,Q142,S142,U142,W142,Y142,AA142,AC142,AE142,AG142,AI142,AO142,AS142,AU142,BY142,AK142,AY142,BA142,BC142,CO142,BE142,BG142,AM142,BK142,AQ142,CQ142,BM142,CS142,BO142,BQ142,BS142,CA142,BU142,BW142,CC142,CE142,CG142,CI142,CK142,CM142,CU142,CW142,BI142,AW142,CY142,DA142,DC142,DE142,DG142,DI142)</f>
        <v>987</v>
      </c>
      <c r="DL142" s="122">
        <f t="shared" si="593"/>
        <v>237465534.71694666</v>
      </c>
      <c r="DM142" s="1"/>
      <c r="DN142" s="1">
        <f t="shared" ref="DN142:DN148" si="594">DK142*F142</f>
        <v>4155.2699999999995</v>
      </c>
      <c r="DO142" s="52">
        <f t="shared" ref="DO142:DO148" si="595">DK142*F142</f>
        <v>4155.2699999999995</v>
      </c>
      <c r="DQ142" s="52">
        <f t="shared" ref="DQ142:DQ148" si="596">DK142*G142</f>
        <v>1381.8</v>
      </c>
    </row>
    <row r="143" spans="1:121" ht="31.5" customHeight="1" x14ac:dyDescent="0.25">
      <c r="A143" s="128"/>
      <c r="B143" s="129">
        <v>114</v>
      </c>
      <c r="C143" s="363" t="s">
        <v>385</v>
      </c>
      <c r="D143" s="208" t="s">
        <v>386</v>
      </c>
      <c r="E143" s="89">
        <v>23150</v>
      </c>
      <c r="F143" s="257">
        <v>16.02</v>
      </c>
      <c r="G143" s="256">
        <v>1.4</v>
      </c>
      <c r="H143" s="256"/>
      <c r="I143" s="106">
        <v>1.4</v>
      </c>
      <c r="J143" s="106">
        <v>1.68</v>
      </c>
      <c r="K143" s="106">
        <v>2.23</v>
      </c>
      <c r="L143" s="107">
        <v>2.57</v>
      </c>
      <c r="M143" s="110"/>
      <c r="N143" s="109">
        <f t="shared" si="543"/>
        <v>0</v>
      </c>
      <c r="O143" s="110"/>
      <c r="P143" s="110">
        <f t="shared" si="544"/>
        <v>0</v>
      </c>
      <c r="Q143" s="110"/>
      <c r="R143" s="109">
        <f t="shared" si="545"/>
        <v>0</v>
      </c>
      <c r="S143" s="110">
        <v>30</v>
      </c>
      <c r="T143" s="109">
        <f>(S143/12*2*$E143*$F143*$G143*$I143*$T$11)+(S143/12*10*$E143*$F143*$G143*$I143*$T$12)</f>
        <v>26731434.177000001</v>
      </c>
      <c r="U143" s="110">
        <v>0</v>
      </c>
      <c r="V143" s="109">
        <f t="shared" si="546"/>
        <v>0</v>
      </c>
      <c r="W143" s="110">
        <v>0</v>
      </c>
      <c r="X143" s="109">
        <f t="shared" si="547"/>
        <v>0</v>
      </c>
      <c r="Y143" s="110"/>
      <c r="Z143" s="109">
        <f t="shared" si="548"/>
        <v>0</v>
      </c>
      <c r="AA143" s="110">
        <v>0</v>
      </c>
      <c r="AB143" s="109">
        <f t="shared" si="549"/>
        <v>0</v>
      </c>
      <c r="AC143" s="110"/>
      <c r="AD143" s="109">
        <f t="shared" si="550"/>
        <v>0</v>
      </c>
      <c r="AE143" s="110">
        <v>0</v>
      </c>
      <c r="AF143" s="109">
        <f t="shared" si="551"/>
        <v>0</v>
      </c>
      <c r="AG143" s="112"/>
      <c r="AH143" s="109">
        <f t="shared" si="552"/>
        <v>0</v>
      </c>
      <c r="AI143" s="110"/>
      <c r="AJ143" s="109">
        <f t="shared" si="553"/>
        <v>0</v>
      </c>
      <c r="AK143" s="110">
        <v>0</v>
      </c>
      <c r="AL143" s="110">
        <f t="shared" si="554"/>
        <v>0</v>
      </c>
      <c r="AM143" s="110">
        <v>10</v>
      </c>
      <c r="AN143" s="109">
        <f t="shared" si="555"/>
        <v>9594967.5360000003</v>
      </c>
      <c r="AO143" s="132">
        <v>0</v>
      </c>
      <c r="AP143" s="109">
        <f t="shared" si="556"/>
        <v>0</v>
      </c>
      <c r="AQ143" s="110">
        <v>0</v>
      </c>
      <c r="AR143" s="116">
        <f t="shared" si="557"/>
        <v>0</v>
      </c>
      <c r="AS143" s="110"/>
      <c r="AT143" s="109">
        <f t="shared" si="558"/>
        <v>0</v>
      </c>
      <c r="AU143" s="110">
        <v>0</v>
      </c>
      <c r="AV143" s="110">
        <f t="shared" si="559"/>
        <v>0</v>
      </c>
      <c r="AW143" s="110"/>
      <c r="AX143" s="109">
        <f t="shared" si="560"/>
        <v>0</v>
      </c>
      <c r="AY143" s="110">
        <v>0</v>
      </c>
      <c r="AZ143" s="109">
        <f t="shared" si="561"/>
        <v>0</v>
      </c>
      <c r="BA143" s="110">
        <v>0</v>
      </c>
      <c r="BB143" s="109">
        <f t="shared" si="562"/>
        <v>0</v>
      </c>
      <c r="BC143" s="110">
        <v>0</v>
      </c>
      <c r="BD143" s="109">
        <f t="shared" si="563"/>
        <v>0</v>
      </c>
      <c r="BE143" s="110"/>
      <c r="BF143" s="109">
        <f t="shared" si="564"/>
        <v>0</v>
      </c>
      <c r="BG143" s="110"/>
      <c r="BH143" s="109">
        <f t="shared" si="565"/>
        <v>0</v>
      </c>
      <c r="BI143" s="110">
        <v>12</v>
      </c>
      <c r="BJ143" s="109">
        <f t="shared" si="566"/>
        <v>12037322.908799998</v>
      </c>
      <c r="BK143" s="110">
        <v>0</v>
      </c>
      <c r="BL143" s="109">
        <f t="shared" si="567"/>
        <v>0</v>
      </c>
      <c r="BM143" s="110"/>
      <c r="BN143" s="109">
        <f t="shared" si="568"/>
        <v>0</v>
      </c>
      <c r="BO143" s="110"/>
      <c r="BP143" s="109">
        <f t="shared" si="569"/>
        <v>0</v>
      </c>
      <c r="BQ143" s="110"/>
      <c r="BR143" s="109">
        <f t="shared" si="570"/>
        <v>0</v>
      </c>
      <c r="BS143" s="110"/>
      <c r="BT143" s="116">
        <f t="shared" si="571"/>
        <v>0</v>
      </c>
      <c r="BU143" s="133">
        <v>0</v>
      </c>
      <c r="BV143" s="109">
        <f t="shared" si="572"/>
        <v>0</v>
      </c>
      <c r="BW143" s="110">
        <v>0</v>
      </c>
      <c r="BX143" s="109">
        <f t="shared" si="573"/>
        <v>0</v>
      </c>
      <c r="BY143" s="110">
        <v>0</v>
      </c>
      <c r="BZ143" s="109">
        <f t="shared" si="574"/>
        <v>0</v>
      </c>
      <c r="CA143" s="110"/>
      <c r="CB143" s="109">
        <f t="shared" si="575"/>
        <v>0</v>
      </c>
      <c r="CC143" s="134"/>
      <c r="CD143" s="110">
        <f t="shared" si="576"/>
        <v>0</v>
      </c>
      <c r="CE143" s="110">
        <v>0</v>
      </c>
      <c r="CF143" s="109">
        <f t="shared" si="577"/>
        <v>0</v>
      </c>
      <c r="CG143" s="110"/>
      <c r="CH143" s="109">
        <f t="shared" si="578"/>
        <v>0</v>
      </c>
      <c r="CI143" s="110"/>
      <c r="CJ143" s="109">
        <f t="shared" si="579"/>
        <v>0</v>
      </c>
      <c r="CK143" s="110"/>
      <c r="CL143" s="109">
        <f t="shared" si="580"/>
        <v>0</v>
      </c>
      <c r="CM143" s="110"/>
      <c r="CN143" s="109">
        <f t="shared" si="581"/>
        <v>0</v>
      </c>
      <c r="CO143" s="110"/>
      <c r="CP143" s="109">
        <f t="shared" si="582"/>
        <v>0</v>
      </c>
      <c r="CQ143" s="110"/>
      <c r="CR143" s="109">
        <f t="shared" si="583"/>
        <v>0</v>
      </c>
      <c r="CS143" s="110"/>
      <c r="CT143" s="109">
        <f t="shared" si="584"/>
        <v>0</v>
      </c>
      <c r="CU143" s="110">
        <v>0</v>
      </c>
      <c r="CV143" s="109">
        <f t="shared" si="585"/>
        <v>0</v>
      </c>
      <c r="CW143" s="132">
        <v>0</v>
      </c>
      <c r="CX143" s="109">
        <f t="shared" si="586"/>
        <v>0</v>
      </c>
      <c r="CY143" s="110">
        <v>0</v>
      </c>
      <c r="CZ143" s="116">
        <f t="shared" si="587"/>
        <v>0</v>
      </c>
      <c r="DA143" s="110">
        <v>0</v>
      </c>
      <c r="DB143" s="109">
        <f t="shared" si="588"/>
        <v>0</v>
      </c>
      <c r="DC143" s="134"/>
      <c r="DD143" s="109">
        <f t="shared" si="589"/>
        <v>0</v>
      </c>
      <c r="DE143" s="110"/>
      <c r="DF143" s="109">
        <f t="shared" si="590"/>
        <v>0</v>
      </c>
      <c r="DG143" s="110"/>
      <c r="DH143" s="109">
        <f t="shared" si="591"/>
        <v>0</v>
      </c>
      <c r="DI143" s="110"/>
      <c r="DJ143" s="122">
        <f t="shared" si="592"/>
        <v>0</v>
      </c>
      <c r="DK143" s="123">
        <f t="shared" si="593"/>
        <v>52</v>
      </c>
      <c r="DL143" s="122">
        <f t="shared" si="593"/>
        <v>48363724.621799998</v>
      </c>
      <c r="DM143" s="1"/>
      <c r="DN143" s="1">
        <f t="shared" si="594"/>
        <v>833.04</v>
      </c>
      <c r="DO143" s="52">
        <f t="shared" si="595"/>
        <v>833.04</v>
      </c>
      <c r="DQ143" s="52">
        <f t="shared" si="596"/>
        <v>72.8</v>
      </c>
    </row>
    <row r="144" spans="1:121" ht="60" customHeight="1" x14ac:dyDescent="0.25">
      <c r="A144" s="128"/>
      <c r="B144" s="129">
        <v>115</v>
      </c>
      <c r="C144" s="363" t="s">
        <v>387</v>
      </c>
      <c r="D144" s="208" t="s">
        <v>388</v>
      </c>
      <c r="E144" s="89">
        <v>23150</v>
      </c>
      <c r="F144" s="257">
        <v>7.4</v>
      </c>
      <c r="G144" s="256">
        <v>1.4</v>
      </c>
      <c r="H144" s="256"/>
      <c r="I144" s="106">
        <v>1.4</v>
      </c>
      <c r="J144" s="106">
        <v>1.68</v>
      </c>
      <c r="K144" s="106">
        <v>2.23</v>
      </c>
      <c r="L144" s="107">
        <v>2.57</v>
      </c>
      <c r="M144" s="110"/>
      <c r="N144" s="109">
        <f t="shared" si="543"/>
        <v>0</v>
      </c>
      <c r="O144" s="110"/>
      <c r="P144" s="110">
        <f t="shared" si="544"/>
        <v>0</v>
      </c>
      <c r="Q144" s="110"/>
      <c r="R144" s="109">
        <f t="shared" si="545"/>
        <v>0</v>
      </c>
      <c r="S144" s="110">
        <v>215</v>
      </c>
      <c r="T144" s="109">
        <f t="shared" si="436"/>
        <v>88492950.01166667</v>
      </c>
      <c r="U144" s="110">
        <v>0</v>
      </c>
      <c r="V144" s="109">
        <f t="shared" si="546"/>
        <v>0</v>
      </c>
      <c r="W144" s="110">
        <v>0</v>
      </c>
      <c r="X144" s="109">
        <f t="shared" si="547"/>
        <v>0</v>
      </c>
      <c r="Y144" s="110"/>
      <c r="Z144" s="109">
        <f t="shared" si="548"/>
        <v>0</v>
      </c>
      <c r="AA144" s="110">
        <v>0</v>
      </c>
      <c r="AB144" s="109">
        <f t="shared" si="549"/>
        <v>0</v>
      </c>
      <c r="AC144" s="110"/>
      <c r="AD144" s="109">
        <f t="shared" si="550"/>
        <v>0</v>
      </c>
      <c r="AE144" s="110">
        <v>0</v>
      </c>
      <c r="AF144" s="109">
        <f t="shared" si="551"/>
        <v>0</v>
      </c>
      <c r="AG144" s="112"/>
      <c r="AH144" s="109">
        <f t="shared" si="552"/>
        <v>0</v>
      </c>
      <c r="AI144" s="110"/>
      <c r="AJ144" s="109">
        <f t="shared" si="553"/>
        <v>0</v>
      </c>
      <c r="AK144" s="110">
        <v>0</v>
      </c>
      <c r="AL144" s="110">
        <f t="shared" si="554"/>
        <v>0</v>
      </c>
      <c r="AM144" s="110">
        <v>60</v>
      </c>
      <c r="AN144" s="109">
        <f t="shared" si="555"/>
        <v>26592793.920000002</v>
      </c>
      <c r="AO144" s="132">
        <v>0</v>
      </c>
      <c r="AP144" s="109">
        <f t="shared" si="556"/>
        <v>0</v>
      </c>
      <c r="AQ144" s="110">
        <v>0</v>
      </c>
      <c r="AR144" s="116">
        <f t="shared" si="557"/>
        <v>0</v>
      </c>
      <c r="AS144" s="110"/>
      <c r="AT144" s="109">
        <f t="shared" si="558"/>
        <v>0</v>
      </c>
      <c r="AU144" s="110">
        <v>0</v>
      </c>
      <c r="AV144" s="110">
        <f t="shared" si="559"/>
        <v>0</v>
      </c>
      <c r="AW144" s="110"/>
      <c r="AX144" s="109">
        <f t="shared" si="560"/>
        <v>0</v>
      </c>
      <c r="AY144" s="110">
        <v>0</v>
      </c>
      <c r="AZ144" s="109">
        <f t="shared" si="561"/>
        <v>0</v>
      </c>
      <c r="BA144" s="110">
        <v>0</v>
      </c>
      <c r="BB144" s="109">
        <f t="shared" si="562"/>
        <v>0</v>
      </c>
      <c r="BC144" s="110"/>
      <c r="BD144" s="109">
        <f t="shared" si="563"/>
        <v>0</v>
      </c>
      <c r="BE144" s="110"/>
      <c r="BF144" s="109">
        <f t="shared" si="564"/>
        <v>0</v>
      </c>
      <c r="BG144" s="110"/>
      <c r="BH144" s="109">
        <f t="shared" si="565"/>
        <v>0</v>
      </c>
      <c r="BI144" s="110"/>
      <c r="BJ144" s="109">
        <f t="shared" si="566"/>
        <v>0</v>
      </c>
      <c r="BK144" s="110">
        <v>0</v>
      </c>
      <c r="BL144" s="109">
        <f t="shared" si="567"/>
        <v>0</v>
      </c>
      <c r="BM144" s="110"/>
      <c r="BN144" s="109">
        <f t="shared" si="568"/>
        <v>0</v>
      </c>
      <c r="BO144" s="110"/>
      <c r="BP144" s="109">
        <f t="shared" si="569"/>
        <v>0</v>
      </c>
      <c r="BQ144" s="110"/>
      <c r="BR144" s="109">
        <f t="shared" si="570"/>
        <v>0</v>
      </c>
      <c r="BS144" s="110"/>
      <c r="BT144" s="116">
        <f t="shared" si="571"/>
        <v>0</v>
      </c>
      <c r="BU144" s="133">
        <v>0</v>
      </c>
      <c r="BV144" s="109">
        <f t="shared" si="572"/>
        <v>0</v>
      </c>
      <c r="BW144" s="110">
        <v>0</v>
      </c>
      <c r="BX144" s="109">
        <f t="shared" si="573"/>
        <v>0</v>
      </c>
      <c r="BY144" s="110">
        <v>0</v>
      </c>
      <c r="BZ144" s="109">
        <f t="shared" si="574"/>
        <v>0</v>
      </c>
      <c r="CA144" s="110"/>
      <c r="CB144" s="109">
        <f t="shared" si="575"/>
        <v>0</v>
      </c>
      <c r="CC144" s="134"/>
      <c r="CD144" s="110">
        <f t="shared" si="576"/>
        <v>0</v>
      </c>
      <c r="CE144" s="110">
        <v>0</v>
      </c>
      <c r="CF144" s="109">
        <f t="shared" si="577"/>
        <v>0</v>
      </c>
      <c r="CG144" s="110"/>
      <c r="CH144" s="109">
        <f t="shared" si="578"/>
        <v>0</v>
      </c>
      <c r="CI144" s="110"/>
      <c r="CJ144" s="109">
        <f t="shared" si="579"/>
        <v>0</v>
      </c>
      <c r="CK144" s="110"/>
      <c r="CL144" s="109">
        <f t="shared" si="580"/>
        <v>0</v>
      </c>
      <c r="CM144" s="110"/>
      <c r="CN144" s="109">
        <f t="shared" si="581"/>
        <v>0</v>
      </c>
      <c r="CO144" s="110"/>
      <c r="CP144" s="109">
        <f t="shared" si="582"/>
        <v>0</v>
      </c>
      <c r="CQ144" s="110"/>
      <c r="CR144" s="109">
        <f t="shared" si="583"/>
        <v>0</v>
      </c>
      <c r="CS144" s="110"/>
      <c r="CT144" s="109">
        <f t="shared" si="584"/>
        <v>0</v>
      </c>
      <c r="CU144" s="110">
        <v>0</v>
      </c>
      <c r="CV144" s="109">
        <f t="shared" si="585"/>
        <v>0</v>
      </c>
      <c r="CW144" s="132">
        <v>0</v>
      </c>
      <c r="CX144" s="109">
        <f t="shared" si="586"/>
        <v>0</v>
      </c>
      <c r="CY144" s="110">
        <v>0</v>
      </c>
      <c r="CZ144" s="116">
        <f t="shared" si="587"/>
        <v>0</v>
      </c>
      <c r="DA144" s="110">
        <v>0</v>
      </c>
      <c r="DB144" s="109">
        <f t="shared" si="588"/>
        <v>0</v>
      </c>
      <c r="DC144" s="134"/>
      <c r="DD144" s="109">
        <f t="shared" si="589"/>
        <v>0</v>
      </c>
      <c r="DE144" s="110"/>
      <c r="DF144" s="109">
        <f t="shared" si="590"/>
        <v>0</v>
      </c>
      <c r="DG144" s="110"/>
      <c r="DH144" s="109">
        <f t="shared" si="591"/>
        <v>0</v>
      </c>
      <c r="DI144" s="110"/>
      <c r="DJ144" s="122">
        <f t="shared" si="592"/>
        <v>0</v>
      </c>
      <c r="DK144" s="123">
        <f t="shared" si="593"/>
        <v>275</v>
      </c>
      <c r="DL144" s="122">
        <f t="shared" si="593"/>
        <v>115085743.93166667</v>
      </c>
      <c r="DM144" s="1"/>
      <c r="DN144" s="1">
        <f t="shared" si="594"/>
        <v>2035</v>
      </c>
      <c r="DO144" s="52">
        <f t="shared" si="595"/>
        <v>2035</v>
      </c>
      <c r="DQ144" s="52">
        <f t="shared" si="596"/>
        <v>385</v>
      </c>
    </row>
    <row r="145" spans="1:121" ht="30" customHeight="1" x14ac:dyDescent="0.25">
      <c r="A145" s="128"/>
      <c r="B145" s="129">
        <v>116</v>
      </c>
      <c r="C145" s="363" t="s">
        <v>389</v>
      </c>
      <c r="D145" s="102" t="s">
        <v>390</v>
      </c>
      <c r="E145" s="89">
        <v>23150</v>
      </c>
      <c r="F145" s="130">
        <v>1.92</v>
      </c>
      <c r="G145" s="256">
        <v>1.4</v>
      </c>
      <c r="H145" s="105"/>
      <c r="I145" s="106">
        <v>1.4</v>
      </c>
      <c r="J145" s="106">
        <v>1.68</v>
      </c>
      <c r="K145" s="106">
        <v>2.23</v>
      </c>
      <c r="L145" s="107">
        <v>2.57</v>
      </c>
      <c r="M145" s="110"/>
      <c r="N145" s="109">
        <f t="shared" si="543"/>
        <v>0</v>
      </c>
      <c r="O145" s="110"/>
      <c r="P145" s="110">
        <f t="shared" si="544"/>
        <v>0</v>
      </c>
      <c r="Q145" s="110"/>
      <c r="R145" s="109">
        <f t="shared" si="545"/>
        <v>0</v>
      </c>
      <c r="S145" s="110">
        <v>195</v>
      </c>
      <c r="T145" s="109">
        <f t="shared" si="436"/>
        <v>20824488.048000004</v>
      </c>
      <c r="U145" s="110">
        <v>0</v>
      </c>
      <c r="V145" s="109">
        <f t="shared" si="546"/>
        <v>0</v>
      </c>
      <c r="W145" s="110">
        <v>0</v>
      </c>
      <c r="X145" s="109">
        <f t="shared" si="547"/>
        <v>0</v>
      </c>
      <c r="Y145" s="110"/>
      <c r="Z145" s="109">
        <f t="shared" si="548"/>
        <v>0</v>
      </c>
      <c r="AA145" s="110">
        <v>0</v>
      </c>
      <c r="AB145" s="109">
        <f t="shared" si="549"/>
        <v>0</v>
      </c>
      <c r="AC145" s="110"/>
      <c r="AD145" s="109">
        <f t="shared" si="550"/>
        <v>0</v>
      </c>
      <c r="AE145" s="110">
        <v>0</v>
      </c>
      <c r="AF145" s="109">
        <f t="shared" si="551"/>
        <v>0</v>
      </c>
      <c r="AG145" s="112"/>
      <c r="AH145" s="109">
        <f t="shared" si="552"/>
        <v>0</v>
      </c>
      <c r="AI145" s="110"/>
      <c r="AJ145" s="109">
        <f t="shared" si="553"/>
        <v>0</v>
      </c>
      <c r="AK145" s="110">
        <v>0</v>
      </c>
      <c r="AL145" s="110">
        <f t="shared" si="554"/>
        <v>0</v>
      </c>
      <c r="AM145" s="110">
        <v>23</v>
      </c>
      <c r="AN145" s="109">
        <f t="shared" si="555"/>
        <v>2644904.9087999994</v>
      </c>
      <c r="AO145" s="132">
        <v>0</v>
      </c>
      <c r="AP145" s="109">
        <f t="shared" si="556"/>
        <v>0</v>
      </c>
      <c r="AQ145" s="110">
        <v>0</v>
      </c>
      <c r="AR145" s="116">
        <f t="shared" si="557"/>
        <v>0</v>
      </c>
      <c r="AS145" s="110"/>
      <c r="AT145" s="109">
        <f t="shared" si="558"/>
        <v>0</v>
      </c>
      <c r="AU145" s="110">
        <v>0</v>
      </c>
      <c r="AV145" s="110">
        <f t="shared" si="559"/>
        <v>0</v>
      </c>
      <c r="AW145" s="110"/>
      <c r="AX145" s="109">
        <f t="shared" si="560"/>
        <v>0</v>
      </c>
      <c r="AY145" s="110">
        <v>0</v>
      </c>
      <c r="AZ145" s="109">
        <f t="shared" si="561"/>
        <v>0</v>
      </c>
      <c r="BA145" s="110">
        <v>0</v>
      </c>
      <c r="BB145" s="109">
        <f t="shared" si="562"/>
        <v>0</v>
      </c>
      <c r="BC145" s="110">
        <v>0</v>
      </c>
      <c r="BD145" s="109">
        <f t="shared" si="563"/>
        <v>0</v>
      </c>
      <c r="BE145" s="110"/>
      <c r="BF145" s="109">
        <f t="shared" si="564"/>
        <v>0</v>
      </c>
      <c r="BG145" s="110">
        <v>4</v>
      </c>
      <c r="BH145" s="109">
        <f t="shared" si="565"/>
        <v>418166.78399999999</v>
      </c>
      <c r="BI145" s="110">
        <v>180</v>
      </c>
      <c r="BJ145" s="109">
        <f t="shared" si="566"/>
        <v>21640131.071999997</v>
      </c>
      <c r="BK145" s="110">
        <v>0</v>
      </c>
      <c r="BL145" s="109">
        <f t="shared" si="567"/>
        <v>0</v>
      </c>
      <c r="BM145" s="110"/>
      <c r="BN145" s="109">
        <f t="shared" si="568"/>
        <v>0</v>
      </c>
      <c r="BO145" s="110"/>
      <c r="BP145" s="109">
        <f t="shared" si="569"/>
        <v>0</v>
      </c>
      <c r="BQ145" s="110">
        <v>3</v>
      </c>
      <c r="BR145" s="109">
        <f t="shared" si="570"/>
        <v>401440.11263999995</v>
      </c>
      <c r="BS145" s="110">
        <v>5</v>
      </c>
      <c r="BT145" s="116">
        <f t="shared" si="571"/>
        <v>574979.32799999998</v>
      </c>
      <c r="BU145" s="133">
        <v>0</v>
      </c>
      <c r="BV145" s="109">
        <f t="shared" si="572"/>
        <v>0</v>
      </c>
      <c r="BW145" s="110"/>
      <c r="BX145" s="109">
        <f t="shared" si="573"/>
        <v>0</v>
      </c>
      <c r="BY145" s="110">
        <v>0</v>
      </c>
      <c r="BZ145" s="109">
        <f t="shared" si="574"/>
        <v>0</v>
      </c>
      <c r="CA145" s="110">
        <v>8</v>
      </c>
      <c r="CB145" s="109">
        <f t="shared" si="575"/>
        <v>836333.56799999997</v>
      </c>
      <c r="CC145" s="134"/>
      <c r="CD145" s="110">
        <f t="shared" si="576"/>
        <v>0</v>
      </c>
      <c r="CE145" s="110">
        <v>0</v>
      </c>
      <c r="CF145" s="109">
        <f t="shared" si="577"/>
        <v>0</v>
      </c>
      <c r="CG145" s="110"/>
      <c r="CH145" s="109">
        <f t="shared" si="578"/>
        <v>0</v>
      </c>
      <c r="CI145" s="110"/>
      <c r="CJ145" s="109">
        <f t="shared" si="579"/>
        <v>0</v>
      </c>
      <c r="CK145" s="110"/>
      <c r="CL145" s="109">
        <f t="shared" si="580"/>
        <v>0</v>
      </c>
      <c r="CM145" s="110">
        <v>3</v>
      </c>
      <c r="CN145" s="109">
        <f t="shared" si="581"/>
        <v>261354.23999999996</v>
      </c>
      <c r="CO145" s="110"/>
      <c r="CP145" s="109">
        <f t="shared" si="582"/>
        <v>0</v>
      </c>
      <c r="CQ145" s="110"/>
      <c r="CR145" s="109">
        <f t="shared" si="583"/>
        <v>0</v>
      </c>
      <c r="CS145" s="110"/>
      <c r="CT145" s="109">
        <f t="shared" si="584"/>
        <v>0</v>
      </c>
      <c r="CU145" s="110">
        <v>0</v>
      </c>
      <c r="CV145" s="109">
        <f t="shared" si="585"/>
        <v>0</v>
      </c>
      <c r="CW145" s="132">
        <v>0</v>
      </c>
      <c r="CX145" s="109">
        <f t="shared" si="586"/>
        <v>0</v>
      </c>
      <c r="CY145" s="110">
        <v>0</v>
      </c>
      <c r="CZ145" s="116">
        <f t="shared" si="587"/>
        <v>0</v>
      </c>
      <c r="DA145" s="110">
        <v>0</v>
      </c>
      <c r="DB145" s="109">
        <f t="shared" si="588"/>
        <v>0</v>
      </c>
      <c r="DC145" s="134"/>
      <c r="DD145" s="109">
        <f t="shared" si="589"/>
        <v>0</v>
      </c>
      <c r="DE145" s="110"/>
      <c r="DF145" s="109">
        <f t="shared" si="590"/>
        <v>0</v>
      </c>
      <c r="DG145" s="110"/>
      <c r="DH145" s="109">
        <f t="shared" si="591"/>
        <v>0</v>
      </c>
      <c r="DI145" s="110"/>
      <c r="DJ145" s="122">
        <f t="shared" si="592"/>
        <v>0</v>
      </c>
      <c r="DK145" s="123">
        <f t="shared" si="593"/>
        <v>421</v>
      </c>
      <c r="DL145" s="122">
        <f t="shared" si="593"/>
        <v>47601798.061439998</v>
      </c>
      <c r="DM145" s="1"/>
      <c r="DN145" s="1">
        <f t="shared" si="594"/>
        <v>808.31999999999994</v>
      </c>
      <c r="DO145" s="52">
        <f t="shared" si="595"/>
        <v>808.31999999999994</v>
      </c>
      <c r="DQ145" s="52">
        <f t="shared" si="596"/>
        <v>589.4</v>
      </c>
    </row>
    <row r="146" spans="1:121" ht="30" customHeight="1" x14ac:dyDescent="0.25">
      <c r="A146" s="128"/>
      <c r="B146" s="129">
        <v>117</v>
      </c>
      <c r="C146" s="363" t="s">
        <v>391</v>
      </c>
      <c r="D146" s="102" t="s">
        <v>392</v>
      </c>
      <c r="E146" s="89">
        <v>23150</v>
      </c>
      <c r="F146" s="130">
        <v>1.39</v>
      </c>
      <c r="G146" s="256">
        <v>1.4</v>
      </c>
      <c r="H146" s="105"/>
      <c r="I146" s="106">
        <v>1.4</v>
      </c>
      <c r="J146" s="106">
        <v>1.68</v>
      </c>
      <c r="K146" s="106">
        <v>2.23</v>
      </c>
      <c r="L146" s="107">
        <v>2.57</v>
      </c>
      <c r="M146" s="110"/>
      <c r="N146" s="109">
        <f t="shared" si="543"/>
        <v>0</v>
      </c>
      <c r="O146" s="110"/>
      <c r="P146" s="110">
        <f t="shared" si="544"/>
        <v>0</v>
      </c>
      <c r="Q146" s="110"/>
      <c r="R146" s="109">
        <f t="shared" si="545"/>
        <v>0</v>
      </c>
      <c r="S146" s="110">
        <v>200</v>
      </c>
      <c r="T146" s="109">
        <f t="shared" si="436"/>
        <v>15462627.343333336</v>
      </c>
      <c r="U146" s="110">
        <v>0</v>
      </c>
      <c r="V146" s="109">
        <f t="shared" si="546"/>
        <v>0</v>
      </c>
      <c r="W146" s="110">
        <v>0</v>
      </c>
      <c r="X146" s="109">
        <f t="shared" si="547"/>
        <v>0</v>
      </c>
      <c r="Y146" s="110"/>
      <c r="Z146" s="109">
        <f t="shared" si="548"/>
        <v>0</v>
      </c>
      <c r="AA146" s="110">
        <v>0</v>
      </c>
      <c r="AB146" s="109">
        <f t="shared" si="549"/>
        <v>0</v>
      </c>
      <c r="AC146" s="110"/>
      <c r="AD146" s="109">
        <f t="shared" si="550"/>
        <v>0</v>
      </c>
      <c r="AE146" s="110">
        <v>0</v>
      </c>
      <c r="AF146" s="109">
        <f t="shared" si="551"/>
        <v>0</v>
      </c>
      <c r="AG146" s="112"/>
      <c r="AH146" s="109">
        <f t="shared" si="552"/>
        <v>0</v>
      </c>
      <c r="AI146" s="110"/>
      <c r="AJ146" s="109">
        <f t="shared" si="553"/>
        <v>0</v>
      </c>
      <c r="AK146" s="110">
        <v>0</v>
      </c>
      <c r="AL146" s="110">
        <f t="shared" si="554"/>
        <v>0</v>
      </c>
      <c r="AM146" s="110">
        <v>11</v>
      </c>
      <c r="AN146" s="109">
        <f t="shared" si="555"/>
        <v>915774.36719999998</v>
      </c>
      <c r="AO146" s="132">
        <v>0</v>
      </c>
      <c r="AP146" s="109">
        <f t="shared" si="556"/>
        <v>0</v>
      </c>
      <c r="AQ146" s="110">
        <v>0</v>
      </c>
      <c r="AR146" s="116">
        <f t="shared" si="557"/>
        <v>0</v>
      </c>
      <c r="AS146" s="110"/>
      <c r="AT146" s="109">
        <f t="shared" si="558"/>
        <v>0</v>
      </c>
      <c r="AU146" s="110">
        <v>0</v>
      </c>
      <c r="AV146" s="110">
        <f t="shared" si="559"/>
        <v>0</v>
      </c>
      <c r="AW146" s="110"/>
      <c r="AX146" s="109">
        <f t="shared" si="560"/>
        <v>0</v>
      </c>
      <c r="AY146" s="110">
        <v>0</v>
      </c>
      <c r="AZ146" s="109">
        <f t="shared" si="561"/>
        <v>0</v>
      </c>
      <c r="BA146" s="110">
        <v>0</v>
      </c>
      <c r="BB146" s="109">
        <f t="shared" si="562"/>
        <v>0</v>
      </c>
      <c r="BC146" s="110">
        <v>0</v>
      </c>
      <c r="BD146" s="109">
        <f t="shared" si="563"/>
        <v>0</v>
      </c>
      <c r="BE146" s="110">
        <v>18</v>
      </c>
      <c r="BF146" s="109">
        <f t="shared" si="564"/>
        <v>1453129.5743999998</v>
      </c>
      <c r="BG146" s="110">
        <v>9</v>
      </c>
      <c r="BH146" s="109">
        <f t="shared" si="565"/>
        <v>681154.4879999999</v>
      </c>
      <c r="BI146" s="110">
        <v>249</v>
      </c>
      <c r="BJ146" s="109">
        <f t="shared" si="566"/>
        <v>21672065.29319999</v>
      </c>
      <c r="BK146" s="110">
        <v>0</v>
      </c>
      <c r="BL146" s="109">
        <f t="shared" si="567"/>
        <v>0</v>
      </c>
      <c r="BM146" s="110">
        <v>10</v>
      </c>
      <c r="BN146" s="109">
        <f t="shared" si="568"/>
        <v>756838.32</v>
      </c>
      <c r="BO146" s="110"/>
      <c r="BP146" s="109">
        <f t="shared" si="569"/>
        <v>0</v>
      </c>
      <c r="BQ146" s="110">
        <v>5</v>
      </c>
      <c r="BR146" s="109">
        <f t="shared" si="570"/>
        <v>484376.52479999996</v>
      </c>
      <c r="BS146" s="110">
        <v>1</v>
      </c>
      <c r="BT146" s="116">
        <f t="shared" si="571"/>
        <v>83252.215199999991</v>
      </c>
      <c r="BU146" s="133">
        <v>0</v>
      </c>
      <c r="BV146" s="109">
        <f t="shared" si="572"/>
        <v>0</v>
      </c>
      <c r="BW146" s="110"/>
      <c r="BX146" s="109">
        <f t="shared" si="573"/>
        <v>0</v>
      </c>
      <c r="BY146" s="110">
        <v>0</v>
      </c>
      <c r="BZ146" s="109">
        <f t="shared" si="574"/>
        <v>0</v>
      </c>
      <c r="CA146" s="110">
        <v>20</v>
      </c>
      <c r="CB146" s="109">
        <f t="shared" si="575"/>
        <v>1513676.64</v>
      </c>
      <c r="CC146" s="134"/>
      <c r="CD146" s="110">
        <f t="shared" si="576"/>
        <v>0</v>
      </c>
      <c r="CE146" s="110">
        <v>0</v>
      </c>
      <c r="CF146" s="109">
        <f t="shared" si="577"/>
        <v>0</v>
      </c>
      <c r="CG146" s="110"/>
      <c r="CH146" s="109">
        <f t="shared" si="578"/>
        <v>0</v>
      </c>
      <c r="CI146" s="110"/>
      <c r="CJ146" s="109">
        <f t="shared" si="579"/>
        <v>0</v>
      </c>
      <c r="CK146" s="110"/>
      <c r="CL146" s="109">
        <f t="shared" si="580"/>
        <v>0</v>
      </c>
      <c r="CM146" s="110">
        <v>4</v>
      </c>
      <c r="CN146" s="109">
        <f t="shared" si="581"/>
        <v>252279.43999999994</v>
      </c>
      <c r="CO146" s="110"/>
      <c r="CP146" s="109">
        <f t="shared" si="582"/>
        <v>0</v>
      </c>
      <c r="CQ146" s="110"/>
      <c r="CR146" s="109">
        <f t="shared" si="583"/>
        <v>0</v>
      </c>
      <c r="CS146" s="110"/>
      <c r="CT146" s="109">
        <f t="shared" si="584"/>
        <v>0</v>
      </c>
      <c r="CU146" s="110">
        <v>0</v>
      </c>
      <c r="CV146" s="109">
        <f t="shared" si="585"/>
        <v>0</v>
      </c>
      <c r="CW146" s="132">
        <v>0</v>
      </c>
      <c r="CX146" s="109">
        <f t="shared" si="586"/>
        <v>0</v>
      </c>
      <c r="CY146" s="110">
        <v>0</v>
      </c>
      <c r="CZ146" s="116">
        <f t="shared" si="587"/>
        <v>0</v>
      </c>
      <c r="DA146" s="110">
        <v>0</v>
      </c>
      <c r="DB146" s="109">
        <f t="shared" si="588"/>
        <v>0</v>
      </c>
      <c r="DC146" s="134"/>
      <c r="DD146" s="109">
        <f t="shared" si="589"/>
        <v>0</v>
      </c>
      <c r="DE146" s="110"/>
      <c r="DF146" s="109">
        <f t="shared" si="590"/>
        <v>0</v>
      </c>
      <c r="DG146" s="110"/>
      <c r="DH146" s="109">
        <f t="shared" si="591"/>
        <v>0</v>
      </c>
      <c r="DI146" s="110"/>
      <c r="DJ146" s="122">
        <f t="shared" si="592"/>
        <v>0</v>
      </c>
      <c r="DK146" s="123">
        <f t="shared" si="593"/>
        <v>527</v>
      </c>
      <c r="DL146" s="122">
        <f t="shared" si="593"/>
        <v>43275174.206133321</v>
      </c>
      <c r="DM146" s="1"/>
      <c r="DN146" s="1">
        <f t="shared" si="594"/>
        <v>732.53</v>
      </c>
      <c r="DO146" s="52">
        <f t="shared" si="595"/>
        <v>732.53</v>
      </c>
      <c r="DQ146" s="52">
        <f t="shared" si="596"/>
        <v>737.8</v>
      </c>
    </row>
    <row r="147" spans="1:121" ht="30" customHeight="1" x14ac:dyDescent="0.25">
      <c r="A147" s="128"/>
      <c r="B147" s="129">
        <v>118</v>
      </c>
      <c r="C147" s="363" t="s">
        <v>393</v>
      </c>
      <c r="D147" s="102" t="s">
        <v>394</v>
      </c>
      <c r="E147" s="89">
        <v>23150</v>
      </c>
      <c r="F147" s="130">
        <v>1.89</v>
      </c>
      <c r="G147" s="256">
        <v>1.4</v>
      </c>
      <c r="H147" s="105"/>
      <c r="I147" s="106">
        <v>1.4</v>
      </c>
      <c r="J147" s="106">
        <v>1.68</v>
      </c>
      <c r="K147" s="106">
        <v>2.23</v>
      </c>
      <c r="L147" s="107">
        <v>2.57</v>
      </c>
      <c r="M147" s="110"/>
      <c r="N147" s="109">
        <f t="shared" si="543"/>
        <v>0</v>
      </c>
      <c r="O147" s="110"/>
      <c r="P147" s="110">
        <f t="shared" si="544"/>
        <v>0</v>
      </c>
      <c r="Q147" s="110"/>
      <c r="R147" s="109">
        <f t="shared" si="545"/>
        <v>0</v>
      </c>
      <c r="S147" s="110">
        <v>85</v>
      </c>
      <c r="T147" s="109">
        <f t="shared" si="436"/>
        <v>8935507.4917499982</v>
      </c>
      <c r="U147" s="110"/>
      <c r="V147" s="109">
        <f t="shared" si="546"/>
        <v>0</v>
      </c>
      <c r="W147" s="110"/>
      <c r="X147" s="109">
        <f t="shared" si="547"/>
        <v>0</v>
      </c>
      <c r="Y147" s="110"/>
      <c r="Z147" s="109">
        <f t="shared" si="548"/>
        <v>0</v>
      </c>
      <c r="AA147" s="110"/>
      <c r="AB147" s="109">
        <f t="shared" si="549"/>
        <v>0</v>
      </c>
      <c r="AC147" s="110"/>
      <c r="AD147" s="109">
        <f t="shared" si="550"/>
        <v>0</v>
      </c>
      <c r="AE147" s="110"/>
      <c r="AF147" s="109">
        <f t="shared" si="551"/>
        <v>0</v>
      </c>
      <c r="AG147" s="112"/>
      <c r="AH147" s="109">
        <f t="shared" si="552"/>
        <v>0</v>
      </c>
      <c r="AI147" s="110"/>
      <c r="AJ147" s="109">
        <f t="shared" si="553"/>
        <v>0</v>
      </c>
      <c r="AK147" s="110"/>
      <c r="AL147" s="110">
        <f t="shared" si="554"/>
        <v>0</v>
      </c>
      <c r="AM147" s="110">
        <v>40</v>
      </c>
      <c r="AN147" s="109">
        <f t="shared" si="555"/>
        <v>4527962.2080000006</v>
      </c>
      <c r="AO147" s="132">
        <v>0</v>
      </c>
      <c r="AP147" s="109">
        <f t="shared" si="556"/>
        <v>0</v>
      </c>
      <c r="AQ147" s="110"/>
      <c r="AR147" s="116">
        <f t="shared" si="557"/>
        <v>0</v>
      </c>
      <c r="AS147" s="110"/>
      <c r="AT147" s="109">
        <f t="shared" si="558"/>
        <v>0</v>
      </c>
      <c r="AU147" s="110"/>
      <c r="AV147" s="110">
        <f t="shared" si="559"/>
        <v>0</v>
      </c>
      <c r="AW147" s="110"/>
      <c r="AX147" s="109">
        <f t="shared" si="560"/>
        <v>0</v>
      </c>
      <c r="AY147" s="110"/>
      <c r="AZ147" s="109">
        <f t="shared" si="561"/>
        <v>0</v>
      </c>
      <c r="BA147" s="110"/>
      <c r="BB147" s="109">
        <f t="shared" si="562"/>
        <v>0</v>
      </c>
      <c r="BC147" s="110"/>
      <c r="BD147" s="109">
        <f t="shared" si="563"/>
        <v>0</v>
      </c>
      <c r="BE147" s="110"/>
      <c r="BF147" s="109">
        <f t="shared" si="564"/>
        <v>0</v>
      </c>
      <c r="BG147" s="110">
        <v>9</v>
      </c>
      <c r="BH147" s="109">
        <f t="shared" si="565"/>
        <v>926174.08799999987</v>
      </c>
      <c r="BI147" s="110">
        <v>50</v>
      </c>
      <c r="BJ147" s="109">
        <f t="shared" si="566"/>
        <v>5917223.3399999989</v>
      </c>
      <c r="BK147" s="110"/>
      <c r="BL147" s="109">
        <f t="shared" si="567"/>
        <v>0</v>
      </c>
      <c r="BM147" s="110">
        <v>2</v>
      </c>
      <c r="BN147" s="109">
        <f t="shared" si="568"/>
        <v>205816.46399999998</v>
      </c>
      <c r="BO147" s="110"/>
      <c r="BP147" s="109">
        <f t="shared" si="569"/>
        <v>0</v>
      </c>
      <c r="BQ147" s="110"/>
      <c r="BR147" s="109">
        <f t="shared" si="570"/>
        <v>0</v>
      </c>
      <c r="BS147" s="110"/>
      <c r="BT147" s="116">
        <f t="shared" si="571"/>
        <v>0</v>
      </c>
      <c r="BU147" s="133"/>
      <c r="BV147" s="109">
        <f t="shared" si="572"/>
        <v>0</v>
      </c>
      <c r="BW147" s="110"/>
      <c r="BX147" s="109">
        <f t="shared" si="573"/>
        <v>0</v>
      </c>
      <c r="BY147" s="110"/>
      <c r="BZ147" s="109">
        <f t="shared" si="574"/>
        <v>0</v>
      </c>
      <c r="CA147" s="110"/>
      <c r="CB147" s="109">
        <f t="shared" si="575"/>
        <v>0</v>
      </c>
      <c r="CC147" s="134"/>
      <c r="CD147" s="110">
        <f t="shared" si="576"/>
        <v>0</v>
      </c>
      <c r="CE147" s="110"/>
      <c r="CF147" s="109">
        <f t="shared" si="577"/>
        <v>0</v>
      </c>
      <c r="CG147" s="110"/>
      <c r="CH147" s="109">
        <f t="shared" si="578"/>
        <v>0</v>
      </c>
      <c r="CI147" s="110"/>
      <c r="CJ147" s="109">
        <f t="shared" si="579"/>
        <v>0</v>
      </c>
      <c r="CK147" s="110"/>
      <c r="CL147" s="109">
        <f t="shared" si="580"/>
        <v>0</v>
      </c>
      <c r="CM147" s="110"/>
      <c r="CN147" s="109">
        <f t="shared" si="581"/>
        <v>0</v>
      </c>
      <c r="CO147" s="110"/>
      <c r="CP147" s="109">
        <f t="shared" si="582"/>
        <v>0</v>
      </c>
      <c r="CQ147" s="110"/>
      <c r="CR147" s="109">
        <f t="shared" si="583"/>
        <v>0</v>
      </c>
      <c r="CS147" s="110"/>
      <c r="CT147" s="109">
        <f t="shared" si="584"/>
        <v>0</v>
      </c>
      <c r="CU147" s="110"/>
      <c r="CV147" s="109">
        <f t="shared" si="585"/>
        <v>0</v>
      </c>
      <c r="CW147" s="132">
        <v>0</v>
      </c>
      <c r="CX147" s="109">
        <f t="shared" si="586"/>
        <v>0</v>
      </c>
      <c r="CY147" s="110"/>
      <c r="CZ147" s="116">
        <f t="shared" si="587"/>
        <v>0</v>
      </c>
      <c r="DA147" s="110"/>
      <c r="DB147" s="109">
        <f t="shared" si="588"/>
        <v>0</v>
      </c>
      <c r="DC147" s="134"/>
      <c r="DD147" s="109">
        <f t="shared" si="589"/>
        <v>0</v>
      </c>
      <c r="DE147" s="110"/>
      <c r="DF147" s="109">
        <f t="shared" si="590"/>
        <v>0</v>
      </c>
      <c r="DG147" s="110"/>
      <c r="DH147" s="109">
        <f t="shared" si="591"/>
        <v>0</v>
      </c>
      <c r="DI147" s="110"/>
      <c r="DJ147" s="122">
        <f t="shared" si="592"/>
        <v>0</v>
      </c>
      <c r="DK147" s="123">
        <f t="shared" si="593"/>
        <v>186</v>
      </c>
      <c r="DL147" s="122">
        <f t="shared" si="593"/>
        <v>20512683.591749996</v>
      </c>
      <c r="DM147" s="1"/>
      <c r="DN147" s="1">
        <f t="shared" si="594"/>
        <v>351.53999999999996</v>
      </c>
      <c r="DO147" s="52">
        <f t="shared" si="595"/>
        <v>351.53999999999996</v>
      </c>
      <c r="DQ147" s="52">
        <f t="shared" si="596"/>
        <v>260.39999999999998</v>
      </c>
    </row>
    <row r="148" spans="1:121" ht="30" customHeight="1" x14ac:dyDescent="0.25">
      <c r="A148" s="128"/>
      <c r="B148" s="129">
        <v>119</v>
      </c>
      <c r="C148" s="363" t="s">
        <v>395</v>
      </c>
      <c r="D148" s="102" t="s">
        <v>396</v>
      </c>
      <c r="E148" s="89">
        <v>23150</v>
      </c>
      <c r="F148" s="130">
        <v>2.56</v>
      </c>
      <c r="G148" s="256">
        <v>1.4</v>
      </c>
      <c r="H148" s="105"/>
      <c r="I148" s="106">
        <v>1.4</v>
      </c>
      <c r="J148" s="106">
        <v>1.68</v>
      </c>
      <c r="K148" s="106">
        <v>2.23</v>
      </c>
      <c r="L148" s="107">
        <v>2.57</v>
      </c>
      <c r="M148" s="110"/>
      <c r="N148" s="109">
        <f t="shared" si="543"/>
        <v>0</v>
      </c>
      <c r="O148" s="110"/>
      <c r="P148" s="110">
        <f t="shared" si="544"/>
        <v>0</v>
      </c>
      <c r="Q148" s="110"/>
      <c r="R148" s="109">
        <f t="shared" si="545"/>
        <v>0</v>
      </c>
      <c r="S148" s="110">
        <v>34</v>
      </c>
      <c r="T148" s="109">
        <f t="shared" si="436"/>
        <v>4841248.5034666667</v>
      </c>
      <c r="U148" s="110"/>
      <c r="V148" s="109">
        <f t="shared" si="546"/>
        <v>0</v>
      </c>
      <c r="W148" s="110"/>
      <c r="X148" s="109">
        <f t="shared" si="547"/>
        <v>0</v>
      </c>
      <c r="Y148" s="110"/>
      <c r="Z148" s="109">
        <f t="shared" si="548"/>
        <v>0</v>
      </c>
      <c r="AA148" s="110"/>
      <c r="AB148" s="109">
        <f t="shared" si="549"/>
        <v>0</v>
      </c>
      <c r="AC148" s="110"/>
      <c r="AD148" s="109">
        <f t="shared" si="550"/>
        <v>0</v>
      </c>
      <c r="AE148" s="110"/>
      <c r="AF148" s="109">
        <f t="shared" si="551"/>
        <v>0</v>
      </c>
      <c r="AG148" s="112"/>
      <c r="AH148" s="109">
        <f t="shared" si="552"/>
        <v>0</v>
      </c>
      <c r="AI148" s="110"/>
      <c r="AJ148" s="109">
        <f t="shared" si="553"/>
        <v>0</v>
      </c>
      <c r="AK148" s="110"/>
      <c r="AL148" s="110">
        <f t="shared" si="554"/>
        <v>0</v>
      </c>
      <c r="AM148" s="110">
        <v>1</v>
      </c>
      <c r="AN148" s="109">
        <f t="shared" si="555"/>
        <v>153327.82079999999</v>
      </c>
      <c r="AO148" s="132">
        <v>0</v>
      </c>
      <c r="AP148" s="109">
        <f t="shared" si="556"/>
        <v>0</v>
      </c>
      <c r="AQ148" s="110"/>
      <c r="AR148" s="116">
        <f t="shared" si="557"/>
        <v>0</v>
      </c>
      <c r="AS148" s="110"/>
      <c r="AT148" s="109">
        <f t="shared" si="558"/>
        <v>0</v>
      </c>
      <c r="AU148" s="110"/>
      <c r="AV148" s="110">
        <f t="shared" si="559"/>
        <v>0</v>
      </c>
      <c r="AW148" s="110"/>
      <c r="AX148" s="109">
        <f t="shared" si="560"/>
        <v>0</v>
      </c>
      <c r="AY148" s="110"/>
      <c r="AZ148" s="109">
        <f t="shared" si="561"/>
        <v>0</v>
      </c>
      <c r="BA148" s="110"/>
      <c r="BB148" s="109">
        <f t="shared" si="562"/>
        <v>0</v>
      </c>
      <c r="BC148" s="110"/>
      <c r="BD148" s="109">
        <f t="shared" si="563"/>
        <v>0</v>
      </c>
      <c r="BE148" s="110"/>
      <c r="BF148" s="109">
        <f t="shared" si="564"/>
        <v>0</v>
      </c>
      <c r="BG148" s="110">
        <v>9</v>
      </c>
      <c r="BH148" s="109">
        <f t="shared" si="565"/>
        <v>1254500.3519999997</v>
      </c>
      <c r="BI148" s="110">
        <v>9</v>
      </c>
      <c r="BJ148" s="109">
        <f t="shared" si="566"/>
        <v>1442675.4047999997</v>
      </c>
      <c r="BK148" s="110"/>
      <c r="BL148" s="109">
        <f t="shared" si="567"/>
        <v>0</v>
      </c>
      <c r="BM148" s="110">
        <v>1</v>
      </c>
      <c r="BN148" s="109">
        <f t="shared" si="568"/>
        <v>139388.92799999999</v>
      </c>
      <c r="BO148" s="110"/>
      <c r="BP148" s="109">
        <f t="shared" si="569"/>
        <v>0</v>
      </c>
      <c r="BQ148" s="110"/>
      <c r="BR148" s="109">
        <f t="shared" si="570"/>
        <v>0</v>
      </c>
      <c r="BS148" s="110"/>
      <c r="BT148" s="116">
        <f t="shared" si="571"/>
        <v>0</v>
      </c>
      <c r="BU148" s="133"/>
      <c r="BV148" s="109">
        <f t="shared" si="572"/>
        <v>0</v>
      </c>
      <c r="BW148" s="110"/>
      <c r="BX148" s="109">
        <f t="shared" si="573"/>
        <v>0</v>
      </c>
      <c r="BY148" s="110"/>
      <c r="BZ148" s="109">
        <f t="shared" si="574"/>
        <v>0</v>
      </c>
      <c r="CA148" s="110"/>
      <c r="CB148" s="109">
        <f t="shared" si="575"/>
        <v>0</v>
      </c>
      <c r="CC148" s="134"/>
      <c r="CD148" s="110">
        <f t="shared" si="576"/>
        <v>0</v>
      </c>
      <c r="CE148" s="110"/>
      <c r="CF148" s="109">
        <f t="shared" si="577"/>
        <v>0</v>
      </c>
      <c r="CG148" s="110"/>
      <c r="CH148" s="109">
        <f t="shared" si="578"/>
        <v>0</v>
      </c>
      <c r="CI148" s="110"/>
      <c r="CJ148" s="109">
        <f t="shared" si="579"/>
        <v>0</v>
      </c>
      <c r="CK148" s="110">
        <v>4</v>
      </c>
      <c r="CL148" s="109">
        <f t="shared" si="580"/>
        <v>557555.71199999982</v>
      </c>
      <c r="CM148" s="110">
        <v>5</v>
      </c>
      <c r="CN148" s="109">
        <f t="shared" si="581"/>
        <v>580787.19999999995</v>
      </c>
      <c r="CO148" s="110"/>
      <c r="CP148" s="109">
        <f t="shared" si="582"/>
        <v>0</v>
      </c>
      <c r="CQ148" s="110">
        <v>2</v>
      </c>
      <c r="CR148" s="109">
        <f t="shared" si="583"/>
        <v>309443.42015999998</v>
      </c>
      <c r="CS148" s="110">
        <v>3</v>
      </c>
      <c r="CT148" s="109">
        <f t="shared" si="584"/>
        <v>501800.14079999994</v>
      </c>
      <c r="CU148" s="110"/>
      <c r="CV148" s="109">
        <f t="shared" si="585"/>
        <v>0</v>
      </c>
      <c r="CW148" s="132">
        <v>0</v>
      </c>
      <c r="CX148" s="109">
        <f t="shared" si="586"/>
        <v>0</v>
      </c>
      <c r="CY148" s="110"/>
      <c r="CZ148" s="116">
        <f t="shared" si="587"/>
        <v>0</v>
      </c>
      <c r="DA148" s="110"/>
      <c r="DB148" s="109">
        <f t="shared" si="588"/>
        <v>0</v>
      </c>
      <c r="DC148" s="134"/>
      <c r="DD148" s="109">
        <f t="shared" si="589"/>
        <v>0</v>
      </c>
      <c r="DE148" s="110"/>
      <c r="DF148" s="109">
        <f t="shared" si="590"/>
        <v>0</v>
      </c>
      <c r="DG148" s="110"/>
      <c r="DH148" s="109">
        <f t="shared" si="591"/>
        <v>0</v>
      </c>
      <c r="DI148" s="110"/>
      <c r="DJ148" s="122">
        <f t="shared" si="592"/>
        <v>0</v>
      </c>
      <c r="DK148" s="123">
        <f t="shared" si="593"/>
        <v>68</v>
      </c>
      <c r="DL148" s="122">
        <f t="shared" si="593"/>
        <v>9780727.4820266664</v>
      </c>
      <c r="DM148" s="1"/>
      <c r="DN148" s="1">
        <f t="shared" si="594"/>
        <v>174.08</v>
      </c>
      <c r="DO148" s="52">
        <f t="shared" si="595"/>
        <v>174.08</v>
      </c>
      <c r="DQ148" s="52">
        <f t="shared" si="596"/>
        <v>95.199999999999989</v>
      </c>
    </row>
    <row r="149" spans="1:121" s="127" customFormat="1" ht="16.5" hidden="1" customHeight="1" x14ac:dyDescent="0.25">
      <c r="A149" s="85">
        <v>18</v>
      </c>
      <c r="B149" s="88"/>
      <c r="C149" s="258"/>
      <c r="D149" s="88" t="s">
        <v>397</v>
      </c>
      <c r="E149" s="89">
        <v>23150</v>
      </c>
      <c r="F149" s="140">
        <v>1.69</v>
      </c>
      <c r="G149" s="124">
        <v>1</v>
      </c>
      <c r="H149" s="105"/>
      <c r="I149" s="125">
        <v>1.4</v>
      </c>
      <c r="J149" s="125">
        <v>1.68</v>
      </c>
      <c r="K149" s="125">
        <v>2.23</v>
      </c>
      <c r="L149" s="126">
        <v>2.57</v>
      </c>
      <c r="M149" s="95">
        <f>SUM(M150:M152)</f>
        <v>406</v>
      </c>
      <c r="N149" s="95">
        <f t="shared" ref="N149:BY149" si="597">SUM(N150:N152)</f>
        <v>22314816.524</v>
      </c>
      <c r="O149" s="95">
        <f t="shared" si="597"/>
        <v>0</v>
      </c>
      <c r="P149" s="95">
        <f t="shared" si="597"/>
        <v>0</v>
      </c>
      <c r="Q149" s="95">
        <f t="shared" si="597"/>
        <v>52</v>
      </c>
      <c r="R149" s="95">
        <f t="shared" si="597"/>
        <v>3020281.4180000001</v>
      </c>
      <c r="S149" s="95">
        <f t="shared" si="597"/>
        <v>0</v>
      </c>
      <c r="T149" s="95">
        <f t="shared" si="597"/>
        <v>0</v>
      </c>
      <c r="U149" s="95">
        <f t="shared" si="597"/>
        <v>0</v>
      </c>
      <c r="V149" s="95">
        <f t="shared" si="597"/>
        <v>0</v>
      </c>
      <c r="W149" s="95">
        <f t="shared" si="597"/>
        <v>0</v>
      </c>
      <c r="X149" s="95">
        <f t="shared" si="597"/>
        <v>0</v>
      </c>
      <c r="Y149" s="95">
        <f t="shared" si="597"/>
        <v>0</v>
      </c>
      <c r="Z149" s="95">
        <f t="shared" si="597"/>
        <v>0</v>
      </c>
      <c r="AA149" s="95">
        <f t="shared" si="597"/>
        <v>0</v>
      </c>
      <c r="AB149" s="95">
        <f t="shared" si="597"/>
        <v>0</v>
      </c>
      <c r="AC149" s="95">
        <f t="shared" si="597"/>
        <v>119</v>
      </c>
      <c r="AD149" s="95">
        <f t="shared" si="597"/>
        <v>5994073.932</v>
      </c>
      <c r="AE149" s="95">
        <f t="shared" si="597"/>
        <v>0</v>
      </c>
      <c r="AF149" s="95">
        <f t="shared" si="597"/>
        <v>0</v>
      </c>
      <c r="AG149" s="95">
        <f t="shared" si="597"/>
        <v>0</v>
      </c>
      <c r="AH149" s="95">
        <f t="shared" si="597"/>
        <v>0</v>
      </c>
      <c r="AI149" s="95">
        <f t="shared" si="597"/>
        <v>0</v>
      </c>
      <c r="AJ149" s="95">
        <f t="shared" si="597"/>
        <v>0</v>
      </c>
      <c r="AK149" s="95">
        <f t="shared" si="597"/>
        <v>0</v>
      </c>
      <c r="AL149" s="95">
        <f t="shared" si="597"/>
        <v>0</v>
      </c>
      <c r="AM149" s="95">
        <f t="shared" si="597"/>
        <v>0</v>
      </c>
      <c r="AN149" s="95">
        <f t="shared" si="597"/>
        <v>0</v>
      </c>
      <c r="AO149" s="95">
        <f t="shared" si="597"/>
        <v>0</v>
      </c>
      <c r="AP149" s="95">
        <f t="shared" si="597"/>
        <v>0</v>
      </c>
      <c r="AQ149" s="95">
        <f t="shared" si="597"/>
        <v>0</v>
      </c>
      <c r="AR149" s="95">
        <f t="shared" si="597"/>
        <v>0</v>
      </c>
      <c r="AS149" s="95">
        <f t="shared" si="597"/>
        <v>0</v>
      </c>
      <c r="AT149" s="95">
        <f t="shared" si="597"/>
        <v>0</v>
      </c>
      <c r="AU149" s="95">
        <f t="shared" si="597"/>
        <v>0</v>
      </c>
      <c r="AV149" s="95">
        <f t="shared" si="597"/>
        <v>0</v>
      </c>
      <c r="AW149" s="95">
        <f>SUM(AW150:AW152)</f>
        <v>0</v>
      </c>
      <c r="AX149" s="95">
        <f>SUM(AX150:AX152)</f>
        <v>0</v>
      </c>
      <c r="AY149" s="95">
        <f>SUM(AY150:AY152)</f>
        <v>0</v>
      </c>
      <c r="AZ149" s="95">
        <f t="shared" si="597"/>
        <v>0</v>
      </c>
      <c r="BA149" s="95">
        <f t="shared" si="597"/>
        <v>0</v>
      </c>
      <c r="BB149" s="95">
        <f t="shared" si="597"/>
        <v>0</v>
      </c>
      <c r="BC149" s="95">
        <f t="shared" si="597"/>
        <v>0</v>
      </c>
      <c r="BD149" s="95">
        <f t="shared" si="597"/>
        <v>0</v>
      </c>
      <c r="BE149" s="95">
        <f t="shared" si="597"/>
        <v>0</v>
      </c>
      <c r="BF149" s="95">
        <f t="shared" si="597"/>
        <v>0</v>
      </c>
      <c r="BG149" s="95">
        <f t="shared" si="597"/>
        <v>0</v>
      </c>
      <c r="BH149" s="95">
        <f t="shared" si="597"/>
        <v>0</v>
      </c>
      <c r="BI149" s="95">
        <f t="shared" si="597"/>
        <v>9</v>
      </c>
      <c r="BJ149" s="95">
        <f t="shared" si="597"/>
        <v>688330.06199999992</v>
      </c>
      <c r="BK149" s="95">
        <f t="shared" si="597"/>
        <v>0</v>
      </c>
      <c r="BL149" s="95">
        <f t="shared" si="597"/>
        <v>0</v>
      </c>
      <c r="BM149" s="95">
        <f t="shared" si="597"/>
        <v>0</v>
      </c>
      <c r="BN149" s="95">
        <f t="shared" si="597"/>
        <v>0</v>
      </c>
      <c r="BO149" s="95">
        <f t="shared" si="597"/>
        <v>0</v>
      </c>
      <c r="BP149" s="95">
        <f t="shared" si="597"/>
        <v>0</v>
      </c>
      <c r="BQ149" s="95">
        <f t="shared" si="597"/>
        <v>0</v>
      </c>
      <c r="BR149" s="95">
        <f t="shared" si="597"/>
        <v>0</v>
      </c>
      <c r="BS149" s="95">
        <f t="shared" si="597"/>
        <v>0</v>
      </c>
      <c r="BT149" s="97">
        <f t="shared" si="597"/>
        <v>0</v>
      </c>
      <c r="BU149" s="98">
        <f t="shared" si="597"/>
        <v>0</v>
      </c>
      <c r="BV149" s="95">
        <f t="shared" si="597"/>
        <v>0</v>
      </c>
      <c r="BW149" s="95">
        <f t="shared" si="597"/>
        <v>0</v>
      </c>
      <c r="BX149" s="95">
        <f t="shared" si="597"/>
        <v>0</v>
      </c>
      <c r="BY149" s="95">
        <f t="shared" si="597"/>
        <v>0</v>
      </c>
      <c r="BZ149" s="95">
        <f t="shared" ref="BZ149:DQ149" si="598">SUM(BZ150:BZ152)</f>
        <v>0</v>
      </c>
      <c r="CA149" s="95">
        <f>SUM(CA150:CA152)</f>
        <v>0</v>
      </c>
      <c r="CB149" s="95">
        <f>SUM(CB150:CB152)</f>
        <v>0</v>
      </c>
      <c r="CC149" s="99">
        <f t="shared" si="598"/>
        <v>0</v>
      </c>
      <c r="CD149" s="95">
        <f t="shared" si="598"/>
        <v>0</v>
      </c>
      <c r="CE149" s="95">
        <f t="shared" si="598"/>
        <v>0</v>
      </c>
      <c r="CF149" s="95">
        <f t="shared" si="598"/>
        <v>0</v>
      </c>
      <c r="CG149" s="95">
        <f t="shared" si="598"/>
        <v>0</v>
      </c>
      <c r="CH149" s="95">
        <f t="shared" si="598"/>
        <v>0</v>
      </c>
      <c r="CI149" s="95">
        <f t="shared" si="598"/>
        <v>0</v>
      </c>
      <c r="CJ149" s="95">
        <f t="shared" si="598"/>
        <v>0</v>
      </c>
      <c r="CK149" s="95">
        <f t="shared" si="598"/>
        <v>0</v>
      </c>
      <c r="CL149" s="95">
        <f t="shared" si="598"/>
        <v>0</v>
      </c>
      <c r="CM149" s="95">
        <f t="shared" si="598"/>
        <v>0</v>
      </c>
      <c r="CN149" s="95">
        <f t="shared" si="598"/>
        <v>0</v>
      </c>
      <c r="CO149" s="95">
        <f t="shared" si="598"/>
        <v>0</v>
      </c>
      <c r="CP149" s="95">
        <f t="shared" si="598"/>
        <v>0</v>
      </c>
      <c r="CQ149" s="95">
        <f t="shared" si="598"/>
        <v>0</v>
      </c>
      <c r="CR149" s="95">
        <f t="shared" si="598"/>
        <v>0</v>
      </c>
      <c r="CS149" s="95">
        <f t="shared" si="598"/>
        <v>0</v>
      </c>
      <c r="CT149" s="95">
        <f t="shared" si="598"/>
        <v>0</v>
      </c>
      <c r="CU149" s="95">
        <f t="shared" si="598"/>
        <v>52</v>
      </c>
      <c r="CV149" s="95">
        <f t="shared" si="598"/>
        <v>3057144.5520000001</v>
      </c>
      <c r="CW149" s="95">
        <f t="shared" si="598"/>
        <v>0</v>
      </c>
      <c r="CX149" s="95">
        <f t="shared" si="598"/>
        <v>0</v>
      </c>
      <c r="CY149" s="95">
        <f t="shared" si="598"/>
        <v>0</v>
      </c>
      <c r="CZ149" s="95">
        <f t="shared" si="598"/>
        <v>0</v>
      </c>
      <c r="DA149" s="95">
        <f t="shared" si="598"/>
        <v>0</v>
      </c>
      <c r="DB149" s="95">
        <f t="shared" si="598"/>
        <v>0</v>
      </c>
      <c r="DC149" s="95">
        <f t="shared" si="598"/>
        <v>0</v>
      </c>
      <c r="DD149" s="95">
        <f t="shared" si="598"/>
        <v>0</v>
      </c>
      <c r="DE149" s="95">
        <f t="shared" si="598"/>
        <v>0</v>
      </c>
      <c r="DF149" s="95">
        <f t="shared" si="598"/>
        <v>0</v>
      </c>
      <c r="DG149" s="95">
        <f t="shared" si="598"/>
        <v>0</v>
      </c>
      <c r="DH149" s="95">
        <f t="shared" si="598"/>
        <v>0</v>
      </c>
      <c r="DI149" s="95">
        <f t="shared" si="598"/>
        <v>0</v>
      </c>
      <c r="DJ149" s="95">
        <f t="shared" si="598"/>
        <v>0</v>
      </c>
      <c r="DK149" s="95">
        <f t="shared" si="598"/>
        <v>638</v>
      </c>
      <c r="DL149" s="95">
        <f t="shared" si="598"/>
        <v>35074646.487999998</v>
      </c>
      <c r="DM149" s="95">
        <f t="shared" si="598"/>
        <v>0</v>
      </c>
      <c r="DN149" s="95">
        <f t="shared" si="598"/>
        <v>1080.67</v>
      </c>
      <c r="DO149" s="95">
        <f t="shared" si="598"/>
        <v>1080.67</v>
      </c>
      <c r="DQ149" s="95">
        <f t="shared" si="598"/>
        <v>573</v>
      </c>
    </row>
    <row r="150" spans="1:121" s="201" customFormat="1" ht="18.75" hidden="1" x14ac:dyDescent="0.25">
      <c r="A150" s="184"/>
      <c r="B150" s="259">
        <v>120</v>
      </c>
      <c r="C150" s="101" t="s">
        <v>398</v>
      </c>
      <c r="D150" s="186" t="s">
        <v>399</v>
      </c>
      <c r="E150" s="89">
        <v>23150</v>
      </c>
      <c r="F150" s="187">
        <v>1.66</v>
      </c>
      <c r="G150" s="188">
        <v>0.8</v>
      </c>
      <c r="H150" s="254"/>
      <c r="I150" s="190">
        <v>1.4</v>
      </c>
      <c r="J150" s="190">
        <v>1.68</v>
      </c>
      <c r="K150" s="190">
        <v>2.23</v>
      </c>
      <c r="L150" s="191">
        <v>2.57</v>
      </c>
      <c r="M150" s="192">
        <v>193</v>
      </c>
      <c r="N150" s="193">
        <f>(M150*$E150*$F150*$G150*$I150*$N$11)</f>
        <v>9137493.904000001</v>
      </c>
      <c r="O150" s="192"/>
      <c r="P150" s="192">
        <f>(O150*$E150*$F150*$G150*$I150*$P$11)</f>
        <v>0</v>
      </c>
      <c r="Q150" s="192">
        <v>11</v>
      </c>
      <c r="R150" s="193">
        <f>(Q150*$E150*$F150*$G150*$I150*$R$11)</f>
        <v>520789.80800000002</v>
      </c>
      <c r="S150" s="192"/>
      <c r="T150" s="109">
        <f t="shared" si="436"/>
        <v>0</v>
      </c>
      <c r="U150" s="192">
        <v>0</v>
      </c>
      <c r="V150" s="193">
        <f>(U150*$E150*$F150*$G150*$I150*$V$11)</f>
        <v>0</v>
      </c>
      <c r="W150" s="192">
        <v>0</v>
      </c>
      <c r="X150" s="193">
        <f>(W150*$E150*$F150*$G150*$I150*$X$11)</f>
        <v>0</v>
      </c>
      <c r="Y150" s="192"/>
      <c r="Z150" s="193">
        <f>(Y150*$E150*$F150*$G150*$I150*$Z$11)</f>
        <v>0</v>
      </c>
      <c r="AA150" s="192">
        <v>0</v>
      </c>
      <c r="AB150" s="193">
        <f>(AA150*$E150*$F150*$G150*$I150*$AB$11)</f>
        <v>0</v>
      </c>
      <c r="AC150" s="192">
        <v>94</v>
      </c>
      <c r="AD150" s="193">
        <f>(AC150*$E150*$F150*$G150*$I150*$AD$11)</f>
        <v>4450385.6320000002</v>
      </c>
      <c r="AE150" s="192">
        <v>0</v>
      </c>
      <c r="AF150" s="193">
        <f>(AE150*$E150*$F150*$G150*$I150*$AF$11)</f>
        <v>0</v>
      </c>
      <c r="AG150" s="194"/>
      <c r="AH150" s="193">
        <f>(AG150*$E150*$F150*$G150*$I150*$AH$11)</f>
        <v>0</v>
      </c>
      <c r="AI150" s="192"/>
      <c r="AJ150" s="193">
        <f>(AI150*$E150*$F150*$G150*$I150*$AJ$11)</f>
        <v>0</v>
      </c>
      <c r="AK150" s="192"/>
      <c r="AL150" s="192">
        <f>(AK150*$E150*$F150*$G150*$I150*$AL$11)</f>
        <v>0</v>
      </c>
      <c r="AM150" s="192"/>
      <c r="AN150" s="193">
        <f>(AM150*$E150*$F150*$G150*$J150*$AN$11)</f>
        <v>0</v>
      </c>
      <c r="AO150" s="195">
        <v>0</v>
      </c>
      <c r="AP150" s="193">
        <f>(AO150*$E150*$F150*$G150*$J150*$AP$11)</f>
        <v>0</v>
      </c>
      <c r="AQ150" s="192"/>
      <c r="AR150" s="196">
        <f>(AQ150*$E150*$F150*$G150*$J150*$AR$11)</f>
        <v>0</v>
      </c>
      <c r="AS150" s="192"/>
      <c r="AT150" s="193">
        <f>(AS150*$E150*$F150*$G150*$I150*$AT$11)</f>
        <v>0</v>
      </c>
      <c r="AU150" s="192">
        <v>0</v>
      </c>
      <c r="AV150" s="192">
        <f>(AU150*$E150*$F150*$G150*$I150*$AV$11)</f>
        <v>0</v>
      </c>
      <c r="AW150" s="192"/>
      <c r="AX150" s="193">
        <f>(AW150*$E150*$F150*$G150*$I150*$AX$11)</f>
        <v>0</v>
      </c>
      <c r="AY150" s="192">
        <v>0</v>
      </c>
      <c r="AZ150" s="193">
        <f>(AY150*$E150*$F150*$G150*$I150*$AZ$11)</f>
        <v>0</v>
      </c>
      <c r="BA150" s="192">
        <v>0</v>
      </c>
      <c r="BB150" s="193">
        <f>(BA150*$E150*$F150*$G150*$I150*$BB$11)</f>
        <v>0</v>
      </c>
      <c r="BC150" s="192">
        <v>0</v>
      </c>
      <c r="BD150" s="193">
        <f>(BC150*$E150*$F150*$G150*$I150*$BD$11)</f>
        <v>0</v>
      </c>
      <c r="BE150" s="192"/>
      <c r="BF150" s="193">
        <f>(BE150*$E150*$F150*$G150*$I150*$BF$11)</f>
        <v>0</v>
      </c>
      <c r="BG150" s="192"/>
      <c r="BH150" s="193">
        <f>(BG150*$E150*$F150*$G150*$J150*$BH$11)</f>
        <v>0</v>
      </c>
      <c r="BI150" s="192">
        <v>0</v>
      </c>
      <c r="BJ150" s="193">
        <f>(BI150*$E150*$F150*$G150*$J150*$BJ$11)</f>
        <v>0</v>
      </c>
      <c r="BK150" s="192">
        <v>0</v>
      </c>
      <c r="BL150" s="193">
        <f>(BK150*$E150*$F150*$G150*$J150*$BL$11)</f>
        <v>0</v>
      </c>
      <c r="BM150" s="192"/>
      <c r="BN150" s="193">
        <f>(BM150*$E150*$F150*$G150*$J150*$BN$11)</f>
        <v>0</v>
      </c>
      <c r="BO150" s="192"/>
      <c r="BP150" s="193">
        <f>(BO150*$E150*$F150*$G150*$J150*$BP$11)</f>
        <v>0</v>
      </c>
      <c r="BQ150" s="192"/>
      <c r="BR150" s="193">
        <f>(BQ150*$E150*$F150*$G150*$J150*$BR$11)</f>
        <v>0</v>
      </c>
      <c r="BS150" s="192"/>
      <c r="BT150" s="196">
        <f>(BS150*$E150*$F150*$G150*$J150*$BT$11)</f>
        <v>0</v>
      </c>
      <c r="BU150" s="197">
        <v>0</v>
      </c>
      <c r="BV150" s="193">
        <f>(BU150*$E150*$F150*$G150*$I150*$BV$11)</f>
        <v>0</v>
      </c>
      <c r="BW150" s="192">
        <v>0</v>
      </c>
      <c r="BX150" s="193">
        <f>(BW150*$E150*$F150*$G150*$I150*$BX$11)</f>
        <v>0</v>
      </c>
      <c r="BY150" s="192">
        <v>0</v>
      </c>
      <c r="BZ150" s="193">
        <f>(BY150*$E150*$F150*$G150*$I150*$BZ$11)</f>
        <v>0</v>
      </c>
      <c r="CA150" s="192"/>
      <c r="CB150" s="193">
        <f>(CA150*$E150*$F150*$G150*$J150*$CB$11)</f>
        <v>0</v>
      </c>
      <c r="CC150" s="198"/>
      <c r="CD150" s="192">
        <f>(CC150*$E150*$F150*$G150*$I150*$CD$11)</f>
        <v>0</v>
      </c>
      <c r="CE150" s="192">
        <v>0</v>
      </c>
      <c r="CF150" s="193">
        <f>(CE150*$E150*$F150*$G150*$I150*$CF$11)</f>
        <v>0</v>
      </c>
      <c r="CG150" s="192"/>
      <c r="CH150" s="193">
        <f>(CG150*$E150*$F150*$G150*$I150*$CH$11)</f>
        <v>0</v>
      </c>
      <c r="CI150" s="192"/>
      <c r="CJ150" s="193">
        <f>(CI150*$E150*$F150*$G150*$I150*$CJ$11)</f>
        <v>0</v>
      </c>
      <c r="CK150" s="192"/>
      <c r="CL150" s="193">
        <f>(CK150*$E150*$F150*$G150*$I150*$CL$11)</f>
        <v>0</v>
      </c>
      <c r="CM150" s="192"/>
      <c r="CN150" s="193">
        <f>(CM150*$E150*$F150*$G150*$I150*$CN$11)</f>
        <v>0</v>
      </c>
      <c r="CO150" s="192"/>
      <c r="CP150" s="193">
        <f>(CO150*$E150*$F150*$G150*$I150*$CP$11)</f>
        <v>0</v>
      </c>
      <c r="CQ150" s="192"/>
      <c r="CR150" s="193">
        <f>(CQ150*$E150*$F150*$G150*$J150*$CR$11)</f>
        <v>0</v>
      </c>
      <c r="CS150" s="192"/>
      <c r="CT150" s="193">
        <f>(CS150*$E150*$F150*$G150*$J150*$CT$11)</f>
        <v>0</v>
      </c>
      <c r="CU150" s="192">
        <v>27</v>
      </c>
      <c r="CV150" s="193">
        <f>(CU150*$E150*$F150*$G150*$J150*$CV$11)</f>
        <v>1394511.5519999999</v>
      </c>
      <c r="CW150" s="195">
        <v>0</v>
      </c>
      <c r="CX150" s="193">
        <f>(CW150*$E150*$F150*$G150*$J150*$CX$11)</f>
        <v>0</v>
      </c>
      <c r="CY150" s="192">
        <v>0</v>
      </c>
      <c r="CZ150" s="196">
        <f>(CY150*$E150*$F150*$G150*$J150*$CZ$11)</f>
        <v>0</v>
      </c>
      <c r="DA150" s="192">
        <v>0</v>
      </c>
      <c r="DB150" s="193">
        <f>(DA150*$E150*$F150*$G150*$J150*$DB$11)</f>
        <v>0</v>
      </c>
      <c r="DC150" s="198"/>
      <c r="DD150" s="193">
        <f>(DC150*$E150*$F150*$G150*$J150*$DD$11)</f>
        <v>0</v>
      </c>
      <c r="DE150" s="192"/>
      <c r="DF150" s="193">
        <f>(DE150*$E150*$F150*$G150*$J150*$DF$11)</f>
        <v>0</v>
      </c>
      <c r="DG150" s="192"/>
      <c r="DH150" s="193">
        <f>(DG150*$E150*$F150*$G150*$K150*$DH$11)</f>
        <v>0</v>
      </c>
      <c r="DI150" s="192"/>
      <c r="DJ150" s="199">
        <f>(DI150*$E150*$F150*$G150*$L150*$DJ$11)</f>
        <v>0</v>
      </c>
      <c r="DK150" s="200">
        <f t="shared" ref="DK150:DL152" si="599">SUM(M150,O150,Q150,S150,U150,W150,Y150,AA150,AC150,AE150,AG150,AI150,AO150,AS150,AU150,BY150,AK150,AY150,BA150,BC150,CO150,BE150,BG150,AM150,BK150,AQ150,CQ150,BM150,CS150,BO150,BQ150,BS150,CA150,BU150,BW150,CC150,CE150,CG150,CI150,CK150,CM150,CU150,CW150,BI150,AW150,CY150,DA150,DC150,DE150,DG150,DI150)</f>
        <v>325</v>
      </c>
      <c r="DL150" s="199">
        <f t="shared" si="599"/>
        <v>15503180.896</v>
      </c>
      <c r="DN150" s="1">
        <f>DK150*F150</f>
        <v>539.5</v>
      </c>
      <c r="DO150" s="52">
        <f>DK150*F150</f>
        <v>539.5</v>
      </c>
      <c r="DQ150" s="52">
        <f>DK150*G150</f>
        <v>260</v>
      </c>
    </row>
    <row r="151" spans="1:121" s="201" customFormat="1" ht="30" hidden="1" customHeight="1" x14ac:dyDescent="0.25">
      <c r="A151" s="184"/>
      <c r="B151" s="259">
        <v>121</v>
      </c>
      <c r="C151" s="101" t="s">
        <v>400</v>
      </c>
      <c r="D151" s="186" t="s">
        <v>401</v>
      </c>
      <c r="E151" s="89">
        <v>23150</v>
      </c>
      <c r="F151" s="187">
        <v>1.82</v>
      </c>
      <c r="G151" s="206">
        <v>1</v>
      </c>
      <c r="H151" s="189"/>
      <c r="I151" s="190">
        <v>1.4</v>
      </c>
      <c r="J151" s="190">
        <v>1.68</v>
      </c>
      <c r="K151" s="190">
        <v>2.23</v>
      </c>
      <c r="L151" s="191">
        <v>2.57</v>
      </c>
      <c r="M151" s="192">
        <v>49</v>
      </c>
      <c r="N151" s="193">
        <f>(M151*$E151*$F151*$G151*$I151*$N$11)</f>
        <v>3179356.18</v>
      </c>
      <c r="O151" s="192"/>
      <c r="P151" s="192">
        <f>(O151*$E151*$F151*$G151*$I151*$P$11)</f>
        <v>0</v>
      </c>
      <c r="Q151" s="192"/>
      <c r="R151" s="193">
        <f>(Q151*$E151*$F151*$G151*$I151*$R$11)</f>
        <v>0</v>
      </c>
      <c r="S151" s="192"/>
      <c r="T151" s="109">
        <f t="shared" si="436"/>
        <v>0</v>
      </c>
      <c r="U151" s="192"/>
      <c r="V151" s="193">
        <f>(U151*$E151*$F151*$G151*$I151*$V$11)</f>
        <v>0</v>
      </c>
      <c r="W151" s="192"/>
      <c r="X151" s="193">
        <f>(W151*$E151*$F151*$G151*$I151*$X$11)</f>
        <v>0</v>
      </c>
      <c r="Y151" s="192"/>
      <c r="Z151" s="193">
        <f>(Y151*$E151*$F151*$G151*$I151*$Z$11)</f>
        <v>0</v>
      </c>
      <c r="AA151" s="192"/>
      <c r="AB151" s="193">
        <f>(AA151*$E151*$F151*$G151*$I151*$AB$11)</f>
        <v>0</v>
      </c>
      <c r="AC151" s="192">
        <v>5</v>
      </c>
      <c r="AD151" s="193">
        <f>(AC151*$E151*$F151*$G151*$I151*$AD$11)</f>
        <v>324424.10000000003</v>
      </c>
      <c r="AE151" s="192"/>
      <c r="AF151" s="193">
        <f>(AE151*$E151*$F151*$G151*$I151*$AF$11)</f>
        <v>0</v>
      </c>
      <c r="AG151" s="194"/>
      <c r="AH151" s="193">
        <f>(AG151*$E151*$F151*$G151*$I151*$AH$11)</f>
        <v>0</v>
      </c>
      <c r="AI151" s="192"/>
      <c r="AJ151" s="193">
        <f>(AI151*$E151*$F151*$G151*$I151*$AJ$11)</f>
        <v>0</v>
      </c>
      <c r="AK151" s="192"/>
      <c r="AL151" s="192">
        <f>(AK151*$E151*$F151*$G151*$I151*$AL$11)</f>
        <v>0</v>
      </c>
      <c r="AM151" s="192"/>
      <c r="AN151" s="193">
        <f>(AM151*$E151*$F151*$G151*$J151*$AN$11)</f>
        <v>0</v>
      </c>
      <c r="AO151" s="195">
        <v>0</v>
      </c>
      <c r="AP151" s="193">
        <f>(AO151*$E151*$F151*$G151*$J151*$AP$11)</f>
        <v>0</v>
      </c>
      <c r="AQ151" s="192"/>
      <c r="AR151" s="196">
        <f>(AQ151*$E151*$F151*$G151*$J151*$AR$11)</f>
        <v>0</v>
      </c>
      <c r="AS151" s="192"/>
      <c r="AT151" s="193">
        <f>(AS151*$E151*$F151*$G151*$I151*$AT$11)</f>
        <v>0</v>
      </c>
      <c r="AU151" s="192"/>
      <c r="AV151" s="192">
        <f>(AU151*$E151*$F151*$G151*$I151*$AV$11)</f>
        <v>0</v>
      </c>
      <c r="AW151" s="192"/>
      <c r="AX151" s="193">
        <f>(AW151*$E151*$F151*$G151*$I151*$AX$11)</f>
        <v>0</v>
      </c>
      <c r="AY151" s="192"/>
      <c r="AZ151" s="193">
        <f>(AY151*$E151*$F151*$G151*$I151*$AZ$11)</f>
        <v>0</v>
      </c>
      <c r="BA151" s="192"/>
      <c r="BB151" s="193">
        <f>(BA151*$E151*$F151*$G151*$I151*$BB$11)</f>
        <v>0</v>
      </c>
      <c r="BC151" s="192"/>
      <c r="BD151" s="193">
        <f>(BC151*$E151*$F151*$G151*$I151*$BD$11)</f>
        <v>0</v>
      </c>
      <c r="BE151" s="192"/>
      <c r="BF151" s="193">
        <f>(BE151*$E151*$F151*$G151*$I151*$BF$11)</f>
        <v>0</v>
      </c>
      <c r="BG151" s="192"/>
      <c r="BH151" s="193">
        <f>(BG151*$E151*$F151*$G151*$J151*$BH$11)</f>
        <v>0</v>
      </c>
      <c r="BI151" s="192"/>
      <c r="BJ151" s="193">
        <f>(BI151*$E151*$F151*$G151*$J151*$BJ$11)</f>
        <v>0</v>
      </c>
      <c r="BK151" s="192"/>
      <c r="BL151" s="193">
        <f>(BK151*$E151*$F151*$G151*$J151*$BL$11)</f>
        <v>0</v>
      </c>
      <c r="BM151" s="192"/>
      <c r="BN151" s="193">
        <f>(BM151*$E151*$F151*$G151*$J151*$BN$11)</f>
        <v>0</v>
      </c>
      <c r="BO151" s="192"/>
      <c r="BP151" s="193">
        <f>(BO151*$E151*$F151*$G151*$J151*$BP$11)</f>
        <v>0</v>
      </c>
      <c r="BQ151" s="192"/>
      <c r="BR151" s="193">
        <f>(BQ151*$E151*$F151*$G151*$J151*$BR$11)</f>
        <v>0</v>
      </c>
      <c r="BS151" s="192"/>
      <c r="BT151" s="196">
        <f>(BS151*$E151*$F151*$G151*$J151*$BT$11)</f>
        <v>0</v>
      </c>
      <c r="BU151" s="197"/>
      <c r="BV151" s="193">
        <f>(BU151*$E151*$F151*$G151*$I151*$BV$11)</f>
        <v>0</v>
      </c>
      <c r="BW151" s="192"/>
      <c r="BX151" s="193">
        <f>(BW151*$E151*$F151*$G151*$I151*$BX$11)</f>
        <v>0</v>
      </c>
      <c r="BY151" s="192"/>
      <c r="BZ151" s="193">
        <f>(BY151*$E151*$F151*$G151*$I151*$BZ$11)</f>
        <v>0</v>
      </c>
      <c r="CA151" s="192"/>
      <c r="CB151" s="193">
        <f>(CA151*$E151*$F151*$G151*$J151*$CB$11)</f>
        <v>0</v>
      </c>
      <c r="CC151" s="198"/>
      <c r="CD151" s="192">
        <f>(CC151*$E151*$F151*$G151*$I151*$CD$11)</f>
        <v>0</v>
      </c>
      <c r="CE151" s="192"/>
      <c r="CF151" s="193">
        <f>(CE151*$E151*$F151*$G151*$I151*$CF$11)</f>
        <v>0</v>
      </c>
      <c r="CG151" s="192"/>
      <c r="CH151" s="193">
        <f>(CG151*$E151*$F151*$G151*$I151*$CH$11)</f>
        <v>0</v>
      </c>
      <c r="CI151" s="192"/>
      <c r="CJ151" s="193">
        <f>(CI151*$E151*$F151*$G151*$I151*$CJ$11)</f>
        <v>0</v>
      </c>
      <c r="CK151" s="192"/>
      <c r="CL151" s="193">
        <f>(CK151*$E151*$F151*$G151*$I151*$CL$11)</f>
        <v>0</v>
      </c>
      <c r="CM151" s="192"/>
      <c r="CN151" s="193">
        <f>(CM151*$E151*$F151*$G151*$I151*$CN$11)</f>
        <v>0</v>
      </c>
      <c r="CO151" s="192"/>
      <c r="CP151" s="193">
        <f>(CO151*$E151*$F151*$G151*$I151*$CP$11)</f>
        <v>0</v>
      </c>
      <c r="CQ151" s="192">
        <v>0</v>
      </c>
      <c r="CR151" s="193">
        <f>(CQ151*$E151*$F151*$G151*$J151*$CR$11)</f>
        <v>0</v>
      </c>
      <c r="CS151" s="192"/>
      <c r="CT151" s="193">
        <f>(CS151*$E151*$F151*$G151*$J151*$CT$11)</f>
        <v>0</v>
      </c>
      <c r="CU151" s="192"/>
      <c r="CV151" s="193">
        <f>(CU151*$E151*$F151*$G151*$J151*$CV$11)</f>
        <v>0</v>
      </c>
      <c r="CW151" s="195">
        <v>0</v>
      </c>
      <c r="CX151" s="193">
        <f>(CW151*$E151*$F151*$G151*$J151*$CX$11)</f>
        <v>0</v>
      </c>
      <c r="CY151" s="192"/>
      <c r="CZ151" s="196">
        <f>(CY151*$E151*$F151*$G151*$J151*$CZ$11)</f>
        <v>0</v>
      </c>
      <c r="DA151" s="192"/>
      <c r="DB151" s="193">
        <f>(DA151*$E151*$F151*$G151*$J151*$DB$11)</f>
        <v>0</v>
      </c>
      <c r="DC151" s="198"/>
      <c r="DD151" s="193">
        <f>(DC151*$E151*$F151*$G151*$J151*$DD$11)</f>
        <v>0</v>
      </c>
      <c r="DE151" s="192"/>
      <c r="DF151" s="193">
        <f>(DE151*$E151*$F151*$G151*$J151*$DF$11)</f>
        <v>0</v>
      </c>
      <c r="DG151" s="192"/>
      <c r="DH151" s="193">
        <f>(DG151*$E151*$F151*$G151*$K151*$DH$11)</f>
        <v>0</v>
      </c>
      <c r="DI151" s="192"/>
      <c r="DJ151" s="199">
        <f>(DI151*$E151*$F151*$G151*$L151*$DJ$11)</f>
        <v>0</v>
      </c>
      <c r="DK151" s="200">
        <f t="shared" si="599"/>
        <v>54</v>
      </c>
      <c r="DL151" s="199">
        <f t="shared" si="599"/>
        <v>3503780.2800000003</v>
      </c>
      <c r="DN151" s="1">
        <f>DK151*F151</f>
        <v>98.28</v>
      </c>
      <c r="DO151" s="52">
        <f>DK151*F151</f>
        <v>98.28</v>
      </c>
      <c r="DQ151" s="52">
        <f>DK151*G151</f>
        <v>54</v>
      </c>
    </row>
    <row r="152" spans="1:121" ht="31.5" hidden="1" customHeight="1" x14ac:dyDescent="0.25">
      <c r="A152" s="128"/>
      <c r="B152" s="129">
        <v>122</v>
      </c>
      <c r="C152" s="101" t="s">
        <v>402</v>
      </c>
      <c r="D152" s="102" t="s">
        <v>403</v>
      </c>
      <c r="E152" s="89">
        <v>23150</v>
      </c>
      <c r="F152" s="135">
        <v>1.71</v>
      </c>
      <c r="G152" s="104">
        <v>1</v>
      </c>
      <c r="H152" s="105"/>
      <c r="I152" s="106">
        <v>1.4</v>
      </c>
      <c r="J152" s="106">
        <v>1.68</v>
      </c>
      <c r="K152" s="106">
        <v>2.23</v>
      </c>
      <c r="L152" s="107">
        <v>2.57</v>
      </c>
      <c r="M152" s="110">
        <v>164</v>
      </c>
      <c r="N152" s="109">
        <f>(M152*$E152*$F152*$G152*$I152*$N$11)</f>
        <v>9997966.4399999995</v>
      </c>
      <c r="O152" s="110"/>
      <c r="P152" s="110">
        <f>(O152*$E152*$F152*$G152*$I152*$P$11)</f>
        <v>0</v>
      </c>
      <c r="Q152" s="110">
        <v>41</v>
      </c>
      <c r="R152" s="109">
        <f>(Q152*$E152*$F152*$G152*$I152*$R$11)</f>
        <v>2499491.61</v>
      </c>
      <c r="S152" s="110"/>
      <c r="T152" s="109">
        <f t="shared" si="436"/>
        <v>0</v>
      </c>
      <c r="U152" s="110">
        <v>0</v>
      </c>
      <c r="V152" s="109">
        <f>(U152*$E152*$F152*$G152*$I152*$V$11)</f>
        <v>0</v>
      </c>
      <c r="W152" s="110">
        <v>0</v>
      </c>
      <c r="X152" s="109">
        <f>(W152*$E152*$F152*$G152*$I152*$X$11)</f>
        <v>0</v>
      </c>
      <c r="Y152" s="110"/>
      <c r="Z152" s="109">
        <f>(Y152*$E152*$F152*$G152*$I152*$Z$11)</f>
        <v>0</v>
      </c>
      <c r="AA152" s="110">
        <v>0</v>
      </c>
      <c r="AB152" s="109">
        <f>(AA152*$E152*$F152*$G152*$I152*$AB$11)</f>
        <v>0</v>
      </c>
      <c r="AC152" s="110">
        <v>20</v>
      </c>
      <c r="AD152" s="109">
        <f>(AC152*$E152*$F152*$G152*$I152*$AD$11)</f>
        <v>1219264.2000000002</v>
      </c>
      <c r="AE152" s="110">
        <v>0</v>
      </c>
      <c r="AF152" s="109">
        <f>(AE152*$E152*$F152*$G152*$I152*$AF$11)</f>
        <v>0</v>
      </c>
      <c r="AG152" s="112"/>
      <c r="AH152" s="109">
        <f>(AG152*$E152*$F152*$G152*$I152*$AH$11)</f>
        <v>0</v>
      </c>
      <c r="AI152" s="110"/>
      <c r="AJ152" s="109">
        <f>(AI152*$E152*$F152*$G152*$I152*$AJ$11)</f>
        <v>0</v>
      </c>
      <c r="AK152" s="110"/>
      <c r="AL152" s="110">
        <f>(AK152*$E152*$F152*$G152*$I152*$AL$11)</f>
        <v>0</v>
      </c>
      <c r="AM152" s="110">
        <v>0</v>
      </c>
      <c r="AN152" s="109">
        <f>(AM152*$E152*$F152*$G152*$J152*$AN$11)</f>
        <v>0</v>
      </c>
      <c r="AO152" s="132">
        <v>0</v>
      </c>
      <c r="AP152" s="109">
        <f>(AO152*$E152*$F152*$G152*$J152*$AP$11)</f>
        <v>0</v>
      </c>
      <c r="AQ152" s="110"/>
      <c r="AR152" s="116">
        <f>(AQ152*$E152*$F152*$G152*$J152*$AR$11)</f>
        <v>0</v>
      </c>
      <c r="AS152" s="110"/>
      <c r="AT152" s="109">
        <f>(AS152*$E152*$F152*$G152*$I152*$AT$11)</f>
        <v>0</v>
      </c>
      <c r="AU152" s="110"/>
      <c r="AV152" s="110">
        <f>(AU152*$E152*$F152*$G152*$I152*$AV$11)</f>
        <v>0</v>
      </c>
      <c r="AW152" s="110"/>
      <c r="AX152" s="109">
        <f>(AW152*$E152*$F152*$G152*$I152*$AX$11)</f>
        <v>0</v>
      </c>
      <c r="AY152" s="110">
        <v>0</v>
      </c>
      <c r="AZ152" s="109">
        <f>(AY152*$E152*$F152*$G152*$I152*$AZ$11)</f>
        <v>0</v>
      </c>
      <c r="BA152" s="110">
        <v>0</v>
      </c>
      <c r="BB152" s="109">
        <f>(BA152*$E152*$F152*$G152*$I152*$BB$11)</f>
        <v>0</v>
      </c>
      <c r="BC152" s="110">
        <v>0</v>
      </c>
      <c r="BD152" s="109">
        <f>(BC152*$E152*$F152*$G152*$I152*$BD$11)</f>
        <v>0</v>
      </c>
      <c r="BE152" s="110"/>
      <c r="BF152" s="109">
        <f>(BE152*$E152*$F152*$G152*$I152*$BF$11)</f>
        <v>0</v>
      </c>
      <c r="BG152" s="110"/>
      <c r="BH152" s="109">
        <f>(BG152*$E152*$F152*$G152*$J152*$BH$11)</f>
        <v>0</v>
      </c>
      <c r="BI152" s="110">
        <v>9</v>
      </c>
      <c r="BJ152" s="109">
        <f>(BI152*$E152*$F152*$G152*$J152*$BJ$11)</f>
        <v>688330.06199999992</v>
      </c>
      <c r="BK152" s="110">
        <v>0</v>
      </c>
      <c r="BL152" s="109">
        <f>(BK152*$E152*$F152*$G152*$J152*$BL$11)</f>
        <v>0</v>
      </c>
      <c r="BM152" s="110"/>
      <c r="BN152" s="109">
        <f>(BM152*$E152*$F152*$G152*$J152*$BN$11)</f>
        <v>0</v>
      </c>
      <c r="BO152" s="110"/>
      <c r="BP152" s="109">
        <f>(BO152*$E152*$F152*$G152*$J152*$BP$11)</f>
        <v>0</v>
      </c>
      <c r="BQ152" s="110"/>
      <c r="BR152" s="109">
        <f>(BQ152*$E152*$F152*$G152*$J152*$BR$11)</f>
        <v>0</v>
      </c>
      <c r="BS152" s="110"/>
      <c r="BT152" s="116">
        <f>(BS152*$E152*$F152*$G152*$J152*$BT$11)</f>
        <v>0</v>
      </c>
      <c r="BU152" s="133">
        <v>0</v>
      </c>
      <c r="BV152" s="109">
        <f>(BU152*$E152*$F152*$G152*$I152*$BV$11)</f>
        <v>0</v>
      </c>
      <c r="BW152" s="110">
        <v>0</v>
      </c>
      <c r="BX152" s="109">
        <f>(BW152*$E152*$F152*$G152*$I152*$BX$11)</f>
        <v>0</v>
      </c>
      <c r="BY152" s="110">
        <v>0</v>
      </c>
      <c r="BZ152" s="109">
        <f>(BY152*$E152*$F152*$G152*$I152*$BZ$11)</f>
        <v>0</v>
      </c>
      <c r="CA152" s="110"/>
      <c r="CB152" s="109">
        <f>(CA152*$E152*$F152*$G152*$J152*$CB$11)</f>
        <v>0</v>
      </c>
      <c r="CC152" s="134"/>
      <c r="CD152" s="110">
        <f>(CC152*$E152*$F152*$G152*$I152*$CD$11)</f>
        <v>0</v>
      </c>
      <c r="CE152" s="110"/>
      <c r="CF152" s="109">
        <f>(CE152*$E152*$F152*$G152*$I152*$CF$11)</f>
        <v>0</v>
      </c>
      <c r="CG152" s="110"/>
      <c r="CH152" s="109">
        <f>(CG152*$E152*$F152*$G152*$I152*$CH$11)</f>
        <v>0</v>
      </c>
      <c r="CI152" s="110"/>
      <c r="CJ152" s="109">
        <f>(CI152*$E152*$F152*$G152*$I152*$CJ$11)</f>
        <v>0</v>
      </c>
      <c r="CK152" s="110"/>
      <c r="CL152" s="109">
        <f>(CK152*$E152*$F152*$G152*$I152*$CL$11)</f>
        <v>0</v>
      </c>
      <c r="CM152" s="110"/>
      <c r="CN152" s="109">
        <f>(CM152*$E152*$F152*$G152*$I152*$CN$11)</f>
        <v>0</v>
      </c>
      <c r="CO152" s="110"/>
      <c r="CP152" s="109">
        <f>(CO152*$E152*$F152*$G152*$I152*$CP$11)</f>
        <v>0</v>
      </c>
      <c r="CQ152" s="110"/>
      <c r="CR152" s="109">
        <f>(CQ152*$E152*$F152*$G152*$J152*$CR$11)</f>
        <v>0</v>
      </c>
      <c r="CS152" s="110"/>
      <c r="CT152" s="109">
        <f>(CS152*$E152*$F152*$G152*$J152*$CT$11)</f>
        <v>0</v>
      </c>
      <c r="CU152" s="110">
        <v>25</v>
      </c>
      <c r="CV152" s="109">
        <f>(CU152*$E152*$F152*$G152*$J152*$CV$11)</f>
        <v>1662633</v>
      </c>
      <c r="CW152" s="132">
        <v>0</v>
      </c>
      <c r="CX152" s="109">
        <f>(CW152*$E152*$F152*$G152*$J152*$CX$11)</f>
        <v>0</v>
      </c>
      <c r="CY152" s="110">
        <v>0</v>
      </c>
      <c r="CZ152" s="116">
        <f>(CY152*$E152*$F152*$G152*$J152*$CZ$11)</f>
        <v>0</v>
      </c>
      <c r="DA152" s="110"/>
      <c r="DB152" s="109">
        <f>(DA152*$E152*$F152*$G152*$J152*$DB$11)</f>
        <v>0</v>
      </c>
      <c r="DC152" s="134"/>
      <c r="DD152" s="109">
        <f>(DC152*$E152*$F152*$G152*$J152*$DD$11)</f>
        <v>0</v>
      </c>
      <c r="DE152" s="110"/>
      <c r="DF152" s="109">
        <f>(DE152*$E152*$F152*$G152*$J152*$DF$11)</f>
        <v>0</v>
      </c>
      <c r="DG152" s="110"/>
      <c r="DH152" s="109">
        <f>(DG152*$E152*$F152*$G152*$K152*$DH$11)</f>
        <v>0</v>
      </c>
      <c r="DI152" s="110"/>
      <c r="DJ152" s="122">
        <f>(DI152*$E152*$F152*$G152*$L152*$DJ$11)</f>
        <v>0</v>
      </c>
      <c r="DK152" s="123">
        <f t="shared" si="599"/>
        <v>259</v>
      </c>
      <c r="DL152" s="122">
        <f t="shared" si="599"/>
        <v>16067685.311999999</v>
      </c>
      <c r="DM152" s="1"/>
      <c r="DN152" s="1">
        <f>DK152*F152</f>
        <v>442.89</v>
      </c>
      <c r="DO152" s="52">
        <f>DK152*F152</f>
        <v>442.89</v>
      </c>
      <c r="DQ152" s="52">
        <f>DK152*G152</f>
        <v>259</v>
      </c>
    </row>
    <row r="153" spans="1:121" s="127" customFormat="1" ht="15.75" hidden="1" customHeight="1" x14ac:dyDescent="0.25">
      <c r="A153" s="85">
        <v>19</v>
      </c>
      <c r="B153" s="88"/>
      <c r="C153" s="258"/>
      <c r="D153" s="88" t="s">
        <v>404</v>
      </c>
      <c r="E153" s="89">
        <v>23150</v>
      </c>
      <c r="F153" s="140">
        <v>3.27</v>
      </c>
      <c r="G153" s="124">
        <v>1</v>
      </c>
      <c r="H153" s="105"/>
      <c r="I153" s="125">
        <v>1.4</v>
      </c>
      <c r="J153" s="125">
        <v>1.68</v>
      </c>
      <c r="K153" s="125">
        <v>2.23</v>
      </c>
      <c r="L153" s="126">
        <v>2.57</v>
      </c>
      <c r="M153" s="95">
        <f>SUM(M154:M208)</f>
        <v>69</v>
      </c>
      <c r="N153" s="95">
        <f t="shared" ref="N153:BY153" si="600">SUM(N154:N208)</f>
        <v>5742663.0800000001</v>
      </c>
      <c r="O153" s="95">
        <f t="shared" si="600"/>
        <v>32</v>
      </c>
      <c r="P153" s="95">
        <f t="shared" si="600"/>
        <v>3325168.7699999996</v>
      </c>
      <c r="Q153" s="95">
        <f t="shared" si="600"/>
        <v>1</v>
      </c>
      <c r="R153" s="95">
        <f t="shared" si="600"/>
        <v>50624.42</v>
      </c>
      <c r="S153" s="95">
        <f t="shared" si="600"/>
        <v>0</v>
      </c>
      <c r="T153" s="95">
        <f t="shared" si="600"/>
        <v>0</v>
      </c>
      <c r="U153" s="95">
        <f t="shared" si="600"/>
        <v>5303</v>
      </c>
      <c r="V153" s="95">
        <f t="shared" si="600"/>
        <v>568643432.28000009</v>
      </c>
      <c r="W153" s="95">
        <f t="shared" si="600"/>
        <v>0</v>
      </c>
      <c r="X153" s="95">
        <f t="shared" si="600"/>
        <v>0</v>
      </c>
      <c r="Y153" s="95">
        <f t="shared" si="600"/>
        <v>0</v>
      </c>
      <c r="Z153" s="95">
        <f t="shared" si="600"/>
        <v>0</v>
      </c>
      <c r="AA153" s="95">
        <f t="shared" si="600"/>
        <v>0</v>
      </c>
      <c r="AB153" s="95">
        <f t="shared" si="600"/>
        <v>0</v>
      </c>
      <c r="AC153" s="95">
        <f t="shared" si="600"/>
        <v>45</v>
      </c>
      <c r="AD153" s="95">
        <f t="shared" si="600"/>
        <v>4648177.38</v>
      </c>
      <c r="AE153" s="95">
        <f t="shared" si="600"/>
        <v>0</v>
      </c>
      <c r="AF153" s="95">
        <f t="shared" si="600"/>
        <v>0</v>
      </c>
      <c r="AG153" s="95">
        <f t="shared" si="600"/>
        <v>60</v>
      </c>
      <c r="AH153" s="95">
        <f t="shared" si="600"/>
        <v>2884165.9000000004</v>
      </c>
      <c r="AI153" s="95">
        <f t="shared" si="600"/>
        <v>109</v>
      </c>
      <c r="AJ153" s="95">
        <f t="shared" si="600"/>
        <v>11201900.710000003</v>
      </c>
      <c r="AK153" s="95">
        <f t="shared" si="600"/>
        <v>0</v>
      </c>
      <c r="AL153" s="95">
        <f t="shared" si="600"/>
        <v>0</v>
      </c>
      <c r="AM153" s="95">
        <f t="shared" si="600"/>
        <v>0</v>
      </c>
      <c r="AN153" s="95">
        <f t="shared" si="600"/>
        <v>0</v>
      </c>
      <c r="AO153" s="95">
        <f t="shared" si="600"/>
        <v>2172</v>
      </c>
      <c r="AP153" s="95">
        <f t="shared" si="600"/>
        <v>157363371.45600003</v>
      </c>
      <c r="AQ153" s="95">
        <f t="shared" si="600"/>
        <v>0</v>
      </c>
      <c r="AR153" s="95">
        <f t="shared" si="600"/>
        <v>0</v>
      </c>
      <c r="AS153" s="95">
        <f t="shared" si="600"/>
        <v>0</v>
      </c>
      <c r="AT153" s="95">
        <f t="shared" si="600"/>
        <v>0</v>
      </c>
      <c r="AU153" s="95">
        <f t="shared" si="600"/>
        <v>7</v>
      </c>
      <c r="AV153" s="95">
        <f t="shared" si="600"/>
        <v>609923.79</v>
      </c>
      <c r="AW153" s="95">
        <f>SUM(AW154:AW208)</f>
        <v>0</v>
      </c>
      <c r="AX153" s="95">
        <f>SUM(AX154:AX208)</f>
        <v>0</v>
      </c>
      <c r="AY153" s="95">
        <f>SUM(AY154:AY208)</f>
        <v>0</v>
      </c>
      <c r="AZ153" s="95">
        <f t="shared" si="600"/>
        <v>0</v>
      </c>
      <c r="BA153" s="95">
        <f t="shared" si="600"/>
        <v>0</v>
      </c>
      <c r="BB153" s="95">
        <f t="shared" si="600"/>
        <v>0</v>
      </c>
      <c r="BC153" s="95">
        <f t="shared" si="600"/>
        <v>0</v>
      </c>
      <c r="BD153" s="95">
        <f t="shared" si="600"/>
        <v>0</v>
      </c>
      <c r="BE153" s="95">
        <f t="shared" si="600"/>
        <v>0</v>
      </c>
      <c r="BF153" s="95">
        <f t="shared" si="600"/>
        <v>0</v>
      </c>
      <c r="BG153" s="95">
        <f t="shared" si="600"/>
        <v>0</v>
      </c>
      <c r="BH153" s="95">
        <f t="shared" si="600"/>
        <v>0</v>
      </c>
      <c r="BI153" s="95">
        <f t="shared" si="600"/>
        <v>0</v>
      </c>
      <c r="BJ153" s="95">
        <f t="shared" si="600"/>
        <v>0</v>
      </c>
      <c r="BK153" s="95">
        <f t="shared" si="600"/>
        <v>0</v>
      </c>
      <c r="BL153" s="95">
        <f t="shared" si="600"/>
        <v>0</v>
      </c>
      <c r="BM153" s="95">
        <f t="shared" si="600"/>
        <v>7</v>
      </c>
      <c r="BN153" s="95">
        <f t="shared" si="600"/>
        <v>908906.04</v>
      </c>
      <c r="BO153" s="95">
        <f t="shared" si="600"/>
        <v>0</v>
      </c>
      <c r="BP153" s="95">
        <f t="shared" si="600"/>
        <v>0</v>
      </c>
      <c r="BQ153" s="95">
        <f t="shared" si="600"/>
        <v>0</v>
      </c>
      <c r="BR153" s="95">
        <f t="shared" si="600"/>
        <v>0</v>
      </c>
      <c r="BS153" s="95">
        <f t="shared" si="600"/>
        <v>0</v>
      </c>
      <c r="BT153" s="97">
        <f t="shared" si="600"/>
        <v>0</v>
      </c>
      <c r="BU153" s="98">
        <f t="shared" si="600"/>
        <v>0</v>
      </c>
      <c r="BV153" s="95">
        <f t="shared" si="600"/>
        <v>0</v>
      </c>
      <c r="BW153" s="95">
        <f t="shared" si="600"/>
        <v>0</v>
      </c>
      <c r="BX153" s="95">
        <f t="shared" si="600"/>
        <v>0</v>
      </c>
      <c r="BY153" s="95">
        <f t="shared" si="600"/>
        <v>0</v>
      </c>
      <c r="BZ153" s="95">
        <f t="shared" ref="BZ153:DQ153" si="601">SUM(BZ154:BZ208)</f>
        <v>0</v>
      </c>
      <c r="CA153" s="95">
        <f>SUM(CA154:CA208)</f>
        <v>0</v>
      </c>
      <c r="CB153" s="95">
        <f>SUM(CB154:CB208)</f>
        <v>0</v>
      </c>
      <c r="CC153" s="99">
        <f t="shared" si="601"/>
        <v>0</v>
      </c>
      <c r="CD153" s="95">
        <f t="shared" si="601"/>
        <v>0</v>
      </c>
      <c r="CE153" s="95">
        <f t="shared" si="601"/>
        <v>0</v>
      </c>
      <c r="CF153" s="95">
        <f t="shared" si="601"/>
        <v>0</v>
      </c>
      <c r="CG153" s="95">
        <f t="shared" si="601"/>
        <v>0</v>
      </c>
      <c r="CH153" s="95">
        <f t="shared" si="601"/>
        <v>0</v>
      </c>
      <c r="CI153" s="95">
        <f t="shared" si="601"/>
        <v>0</v>
      </c>
      <c r="CJ153" s="95">
        <f t="shared" si="601"/>
        <v>0</v>
      </c>
      <c r="CK153" s="95">
        <f t="shared" si="601"/>
        <v>0</v>
      </c>
      <c r="CL153" s="95">
        <f t="shared" si="601"/>
        <v>0</v>
      </c>
      <c r="CM153" s="95">
        <f t="shared" si="601"/>
        <v>0</v>
      </c>
      <c r="CN153" s="95">
        <f t="shared" si="601"/>
        <v>0</v>
      </c>
      <c r="CO153" s="95">
        <f t="shared" si="601"/>
        <v>0</v>
      </c>
      <c r="CP153" s="95">
        <f t="shared" si="601"/>
        <v>0</v>
      </c>
      <c r="CQ153" s="95">
        <f t="shared" si="601"/>
        <v>0</v>
      </c>
      <c r="CR153" s="95">
        <f t="shared" si="601"/>
        <v>0</v>
      </c>
      <c r="CS153" s="95">
        <f t="shared" si="601"/>
        <v>0</v>
      </c>
      <c r="CT153" s="95">
        <f t="shared" si="601"/>
        <v>0</v>
      </c>
      <c r="CU153" s="95">
        <f t="shared" si="601"/>
        <v>0</v>
      </c>
      <c r="CV153" s="95">
        <f t="shared" si="601"/>
        <v>0</v>
      </c>
      <c r="CW153" s="95">
        <f t="shared" si="601"/>
        <v>0</v>
      </c>
      <c r="CX153" s="95">
        <f t="shared" si="601"/>
        <v>0</v>
      </c>
      <c r="CY153" s="95">
        <f t="shared" si="601"/>
        <v>0</v>
      </c>
      <c r="CZ153" s="95">
        <f t="shared" si="601"/>
        <v>0</v>
      </c>
      <c r="DA153" s="95">
        <f t="shared" si="601"/>
        <v>0</v>
      </c>
      <c r="DB153" s="95">
        <f t="shared" si="601"/>
        <v>0</v>
      </c>
      <c r="DC153" s="95">
        <f t="shared" si="601"/>
        <v>0</v>
      </c>
      <c r="DD153" s="95">
        <f t="shared" si="601"/>
        <v>0</v>
      </c>
      <c r="DE153" s="95">
        <f t="shared" si="601"/>
        <v>0</v>
      </c>
      <c r="DF153" s="95">
        <f t="shared" si="601"/>
        <v>0</v>
      </c>
      <c r="DG153" s="95">
        <f t="shared" si="601"/>
        <v>0</v>
      </c>
      <c r="DH153" s="95">
        <f t="shared" si="601"/>
        <v>0</v>
      </c>
      <c r="DI153" s="95">
        <f t="shared" si="601"/>
        <v>0</v>
      </c>
      <c r="DJ153" s="95">
        <f t="shared" si="601"/>
        <v>0</v>
      </c>
      <c r="DK153" s="95">
        <f t="shared" si="601"/>
        <v>7805</v>
      </c>
      <c r="DL153" s="95">
        <f t="shared" si="601"/>
        <v>755378333.82600009</v>
      </c>
      <c r="DM153" s="95">
        <f t="shared" si="601"/>
        <v>0</v>
      </c>
      <c r="DN153" s="95">
        <f t="shared" si="601"/>
        <v>14849.63</v>
      </c>
      <c r="DO153" s="95">
        <f t="shared" si="601"/>
        <v>20454.150000000001</v>
      </c>
      <c r="DQ153" s="95">
        <f t="shared" si="601"/>
        <v>7805</v>
      </c>
    </row>
    <row r="154" spans="1:121" ht="51" hidden="1" customHeight="1" x14ac:dyDescent="0.25">
      <c r="A154" s="161"/>
      <c r="B154" s="129">
        <v>123</v>
      </c>
      <c r="C154" s="101" t="s">
        <v>405</v>
      </c>
      <c r="D154" s="102" t="s">
        <v>406</v>
      </c>
      <c r="E154" s="89">
        <v>23150</v>
      </c>
      <c r="F154" s="106">
        <v>1.98</v>
      </c>
      <c r="G154" s="104">
        <v>1</v>
      </c>
      <c r="H154" s="105"/>
      <c r="I154" s="106">
        <v>1.4</v>
      </c>
      <c r="J154" s="106">
        <v>1.68</v>
      </c>
      <c r="K154" s="106">
        <v>2.23</v>
      </c>
      <c r="L154" s="107">
        <v>2.57</v>
      </c>
      <c r="M154" s="110">
        <v>2</v>
      </c>
      <c r="N154" s="109">
        <f t="shared" ref="N154:N208" si="602">(M154*$E154*$F154*$G154*$I154*$N$11)</f>
        <v>141177.96</v>
      </c>
      <c r="O154" s="110"/>
      <c r="P154" s="110">
        <f t="shared" ref="P154:P193" si="603">(O154*$E154*$F154*$G154*$I154*$P$11)</f>
        <v>0</v>
      </c>
      <c r="Q154" s="110"/>
      <c r="R154" s="109">
        <f t="shared" ref="R154:R208" si="604">(Q154*$E154*$F154*$G154*$I154*$R$11)</f>
        <v>0</v>
      </c>
      <c r="S154" s="110"/>
      <c r="T154" s="109">
        <f t="shared" si="436"/>
        <v>0</v>
      </c>
      <c r="U154" s="110">
        <v>36</v>
      </c>
      <c r="V154" s="109">
        <f t="shared" ref="V154:V193" si="605">(U154*$E154*$F154*$G154*$I154*$V$11)</f>
        <v>2541203.2799999998</v>
      </c>
      <c r="W154" s="110"/>
      <c r="X154" s="109">
        <f t="shared" ref="X154:X208" si="606">(W154*$E154*$F154*$G154*$I154*$X$11)</f>
        <v>0</v>
      </c>
      <c r="Y154" s="110"/>
      <c r="Z154" s="109">
        <f t="shared" ref="Z154:Z208" si="607">(Y154*$E154*$F154*$G154*$I154*$Z$11)</f>
        <v>0</v>
      </c>
      <c r="AA154" s="110"/>
      <c r="AB154" s="109">
        <f t="shared" ref="AB154:AB208" si="608">(AA154*$E154*$F154*$G154*$I154*$AB$11)</f>
        <v>0</v>
      </c>
      <c r="AC154" s="110"/>
      <c r="AD154" s="109">
        <f t="shared" ref="AD154:AD208" si="609">(AC154*$E154*$F154*$G154*$I154*$AD$11)</f>
        <v>0</v>
      </c>
      <c r="AE154" s="110"/>
      <c r="AF154" s="109">
        <f t="shared" ref="AF154:AF208" si="610">(AE154*$E154*$F154*$G154*$I154*$AF$11)</f>
        <v>0</v>
      </c>
      <c r="AG154" s="117"/>
      <c r="AH154" s="109">
        <f t="shared" ref="AH154:AH208" si="611">(AG154*$E154*$F154*$G154*$I154*$AH$11)</f>
        <v>0</v>
      </c>
      <c r="AI154" s="110"/>
      <c r="AJ154" s="109">
        <f t="shared" ref="AJ154:AJ208" si="612">(AI154*$E154*$F154*$G154*$I154*$AJ$11)</f>
        <v>0</v>
      </c>
      <c r="AK154" s="110"/>
      <c r="AL154" s="110">
        <f t="shared" ref="AL154:AL208" si="613">(AK154*$E154*$F154*$G154*$I154*$AL$11)</f>
        <v>0</v>
      </c>
      <c r="AM154" s="110"/>
      <c r="AN154" s="109">
        <f t="shared" ref="AN154:AN208" si="614">(AM154*$E154*$F154*$G154*$J154*$AN$11)</f>
        <v>0</v>
      </c>
      <c r="AO154" s="132">
        <v>8</v>
      </c>
      <c r="AP154" s="109">
        <f t="shared" ref="AP154:AP161" si="615">(AO154*$E154*$F154*$G154*$J154*$AP$11)</f>
        <v>677654.2080000001</v>
      </c>
      <c r="AQ154" s="110"/>
      <c r="AR154" s="116">
        <f t="shared" ref="AR154:AR208" si="616">(AQ154*$E154*$F154*$G154*$J154*$AR$11)</f>
        <v>0</v>
      </c>
      <c r="AS154" s="110"/>
      <c r="AT154" s="109">
        <f t="shared" ref="AT154:AT208" si="617">(AS154*$E154*$F154*$G154*$I154*$AT$11)</f>
        <v>0</v>
      </c>
      <c r="AU154" s="110"/>
      <c r="AV154" s="110">
        <f t="shared" ref="AV154:AV208" si="618">(AU154*$E154*$F154*$G154*$I154*$AV$11)</f>
        <v>0</v>
      </c>
      <c r="AW154" s="110"/>
      <c r="AX154" s="109">
        <f t="shared" ref="AX154:AX208" si="619">(AW154*$E154*$F154*$G154*$I154*$AX$11)</f>
        <v>0</v>
      </c>
      <c r="AY154" s="110"/>
      <c r="AZ154" s="109">
        <f t="shared" ref="AZ154:AZ208" si="620">(AY154*$E154*$F154*$G154*$I154*$AZ$11)</f>
        <v>0</v>
      </c>
      <c r="BA154" s="110"/>
      <c r="BB154" s="109">
        <f t="shared" ref="BB154:BB208" si="621">(BA154*$E154*$F154*$G154*$I154*$BB$11)</f>
        <v>0</v>
      </c>
      <c r="BC154" s="110"/>
      <c r="BD154" s="109">
        <f t="shared" ref="BD154:BD208" si="622">(BC154*$E154*$F154*$G154*$I154*$BD$11)</f>
        <v>0</v>
      </c>
      <c r="BE154" s="110"/>
      <c r="BF154" s="109">
        <f t="shared" ref="BF154:BF208" si="623">(BE154*$E154*$F154*$G154*$I154*$BF$11)</f>
        <v>0</v>
      </c>
      <c r="BG154" s="110"/>
      <c r="BH154" s="109">
        <f t="shared" ref="BH154:BH208" si="624">(BG154*$E154*$F154*$G154*$J154*$BH$11)</f>
        <v>0</v>
      </c>
      <c r="BI154" s="110"/>
      <c r="BJ154" s="109">
        <f t="shared" ref="BJ154:BJ208" si="625">(BI154*$E154*$F154*$G154*$J154*$BJ$11)</f>
        <v>0</v>
      </c>
      <c r="BK154" s="110"/>
      <c r="BL154" s="109">
        <f t="shared" ref="BL154:BL208" si="626">(BK154*$E154*$F154*$G154*$J154*$BL$11)</f>
        <v>0</v>
      </c>
      <c r="BM154" s="110">
        <v>2</v>
      </c>
      <c r="BN154" s="109">
        <f t="shared" ref="BN154:BN208" si="627">(BM154*$E154*$F154*$G154*$J154*$BN$11)</f>
        <v>154012.32</v>
      </c>
      <c r="BO154" s="110"/>
      <c r="BP154" s="109">
        <f t="shared" ref="BP154:BP208" si="628">(BO154*$E154*$F154*$G154*$J154*$BP$11)</f>
        <v>0</v>
      </c>
      <c r="BQ154" s="110"/>
      <c r="BR154" s="109">
        <f t="shared" ref="BR154:BR208" si="629">(BQ154*$E154*$F154*$G154*$J154*$BR$11)</f>
        <v>0</v>
      </c>
      <c r="BS154" s="110"/>
      <c r="BT154" s="116">
        <f t="shared" ref="BT154:BT208" si="630">(BS154*$E154*$F154*$G154*$J154*$BT$11)</f>
        <v>0</v>
      </c>
      <c r="BU154" s="133"/>
      <c r="BV154" s="109">
        <f t="shared" ref="BV154:BV208" si="631">(BU154*$E154*$F154*$G154*$I154*$BV$11)</f>
        <v>0</v>
      </c>
      <c r="BW154" s="110"/>
      <c r="BX154" s="109">
        <f t="shared" ref="BX154:BX208" si="632">(BW154*$E154*$F154*$G154*$I154*$BX$11)</f>
        <v>0</v>
      </c>
      <c r="BY154" s="110"/>
      <c r="BZ154" s="109">
        <f t="shared" ref="BZ154:BZ208" si="633">(BY154*$E154*$F154*$G154*$I154*$BZ$11)</f>
        <v>0</v>
      </c>
      <c r="CA154" s="110"/>
      <c r="CB154" s="109">
        <f t="shared" ref="CB154:CB208" si="634">(CA154*$E154*$F154*$G154*$J154*$CB$11)</f>
        <v>0</v>
      </c>
      <c r="CC154" s="134"/>
      <c r="CD154" s="110">
        <f t="shared" ref="CD154:CD208" si="635">(CC154*$E154*$F154*$G154*$I154*$CD$11)</f>
        <v>0</v>
      </c>
      <c r="CE154" s="110"/>
      <c r="CF154" s="109">
        <f t="shared" ref="CF154:CF208" si="636">(CE154*$E154*$F154*$G154*$I154*$CF$11)</f>
        <v>0</v>
      </c>
      <c r="CG154" s="110"/>
      <c r="CH154" s="109">
        <f t="shared" ref="CH154:CH208" si="637">(CG154*$E154*$F154*$G154*$I154*$CH$11)</f>
        <v>0</v>
      </c>
      <c r="CI154" s="110"/>
      <c r="CJ154" s="109">
        <f t="shared" ref="CJ154:CJ208" si="638">(CI154*$E154*$F154*$G154*$I154*$CJ$11)</f>
        <v>0</v>
      </c>
      <c r="CK154" s="110"/>
      <c r="CL154" s="109">
        <f t="shared" ref="CL154:CL208" si="639">(CK154*$E154*$F154*$G154*$I154*$CL$11)</f>
        <v>0</v>
      </c>
      <c r="CM154" s="110"/>
      <c r="CN154" s="109">
        <f t="shared" ref="CN154:CN208" si="640">(CM154*$E154*$F154*$G154*$I154*$CN$11)</f>
        <v>0</v>
      </c>
      <c r="CO154" s="110"/>
      <c r="CP154" s="109">
        <f t="shared" ref="CP154:CP208" si="641">(CO154*$E154*$F154*$G154*$I154*$CP$11)</f>
        <v>0</v>
      </c>
      <c r="CQ154" s="110"/>
      <c r="CR154" s="109">
        <f t="shared" ref="CR154:CR208" si="642">(CQ154*$E154*$F154*$G154*$J154*$CR$11)</f>
        <v>0</v>
      </c>
      <c r="CS154" s="110"/>
      <c r="CT154" s="109">
        <f t="shared" ref="CT154:CT208" si="643">(CS154*$E154*$F154*$G154*$J154*$CT$11)</f>
        <v>0</v>
      </c>
      <c r="CU154" s="110"/>
      <c r="CV154" s="109">
        <f t="shared" ref="CV154:CV208" si="644">(CU154*$E154*$F154*$G154*$J154*$CV$11)</f>
        <v>0</v>
      </c>
      <c r="CW154" s="132"/>
      <c r="CX154" s="109">
        <f t="shared" ref="CX154:CX208" si="645">(CW154*$E154*$F154*$G154*$J154*$CX$11)</f>
        <v>0</v>
      </c>
      <c r="CY154" s="110"/>
      <c r="CZ154" s="116">
        <f t="shared" ref="CZ154:CZ208" si="646">(CY154*$E154*$F154*$G154*$J154*$CZ$11)</f>
        <v>0</v>
      </c>
      <c r="DA154" s="110"/>
      <c r="DB154" s="109">
        <f t="shared" ref="DB154:DB208" si="647">(DA154*$E154*$F154*$G154*$J154*$DB$11)</f>
        <v>0</v>
      </c>
      <c r="DC154" s="134"/>
      <c r="DD154" s="109">
        <f t="shared" ref="DD154:DD208" si="648">(DC154*$E154*$F154*$G154*$J154*$DD$11)</f>
        <v>0</v>
      </c>
      <c r="DE154" s="110"/>
      <c r="DF154" s="109">
        <f t="shared" ref="DF154:DF208" si="649">(DE154*$E154*$F154*$G154*$J154*$DF$11)</f>
        <v>0</v>
      </c>
      <c r="DG154" s="110"/>
      <c r="DH154" s="109">
        <f t="shared" ref="DH154:DH208" si="650">(DG154*$E154*$F154*$G154*$K154*$DH$11)</f>
        <v>0</v>
      </c>
      <c r="DI154" s="110"/>
      <c r="DJ154" s="122">
        <f t="shared" ref="DJ154:DJ208" si="651">(DI154*$E154*$F154*$G154*$L154*$DJ$11)</f>
        <v>0</v>
      </c>
      <c r="DK154" s="123">
        <f t="shared" ref="DK154:DL185" si="652">SUM(M154,O154,Q154,S154,U154,W154,Y154,AA154,AC154,AE154,AG154,AI154,AO154,AS154,AU154,BY154,AK154,AY154,BA154,BC154,CO154,BE154,BG154,AM154,BK154,AQ154,CQ154,BM154,CS154,BO154,BQ154,BS154,CA154,BU154,BW154,CC154,CE154,CG154,CI154,CK154,CM154,CU154,CW154,BI154,AW154,CY154,DA154,DC154,DE154,DG154,DI154)</f>
        <v>48</v>
      </c>
      <c r="DL154" s="122">
        <f t="shared" si="652"/>
        <v>3514047.7679999997</v>
      </c>
      <c r="DM154" s="1"/>
      <c r="DN154" s="1">
        <f t="shared" ref="DN154:DN194" si="653">DK154*F154</f>
        <v>95.039999999999992</v>
      </c>
      <c r="DO154" s="52">
        <f t="shared" ref="DO154:DO208" si="654">DK154*F154</f>
        <v>95.039999999999992</v>
      </c>
      <c r="DQ154" s="52">
        <f t="shared" ref="DQ154:DQ208" si="655">DK154*G154</f>
        <v>48</v>
      </c>
    </row>
    <row r="155" spans="1:121" ht="48.75" hidden="1" customHeight="1" x14ac:dyDescent="0.25">
      <c r="A155" s="161"/>
      <c r="B155" s="129">
        <v>124</v>
      </c>
      <c r="C155" s="101" t="s">
        <v>407</v>
      </c>
      <c r="D155" s="102" t="s">
        <v>408</v>
      </c>
      <c r="E155" s="89">
        <v>23150</v>
      </c>
      <c r="F155" s="106">
        <v>3.66</v>
      </c>
      <c r="G155" s="104">
        <v>1</v>
      </c>
      <c r="H155" s="105"/>
      <c r="I155" s="106">
        <v>1.4</v>
      </c>
      <c r="J155" s="106">
        <v>1.68</v>
      </c>
      <c r="K155" s="106">
        <v>2.23</v>
      </c>
      <c r="L155" s="107">
        <v>2.57</v>
      </c>
      <c r="M155" s="110">
        <v>2</v>
      </c>
      <c r="N155" s="109">
        <f t="shared" si="602"/>
        <v>260965.32</v>
      </c>
      <c r="O155" s="110"/>
      <c r="P155" s="110">
        <f t="shared" si="603"/>
        <v>0</v>
      </c>
      <c r="Q155" s="110"/>
      <c r="R155" s="109">
        <f t="shared" si="604"/>
        <v>0</v>
      </c>
      <c r="S155" s="110"/>
      <c r="T155" s="109">
        <f t="shared" si="436"/>
        <v>0</v>
      </c>
      <c r="U155" s="110">
        <v>189</v>
      </c>
      <c r="V155" s="109">
        <f t="shared" si="605"/>
        <v>24661222.740000002</v>
      </c>
      <c r="W155" s="110"/>
      <c r="X155" s="109">
        <f t="shared" si="606"/>
        <v>0</v>
      </c>
      <c r="Y155" s="110"/>
      <c r="Z155" s="109">
        <f t="shared" si="607"/>
        <v>0</v>
      </c>
      <c r="AA155" s="110"/>
      <c r="AB155" s="109">
        <f t="shared" si="608"/>
        <v>0</v>
      </c>
      <c r="AC155" s="110">
        <v>1</v>
      </c>
      <c r="AD155" s="109">
        <f t="shared" si="609"/>
        <v>130482.66</v>
      </c>
      <c r="AE155" s="110"/>
      <c r="AF155" s="109">
        <f t="shared" si="610"/>
        <v>0</v>
      </c>
      <c r="AG155" s="117"/>
      <c r="AH155" s="109">
        <f t="shared" si="611"/>
        <v>0</v>
      </c>
      <c r="AI155" s="110">
        <v>9</v>
      </c>
      <c r="AJ155" s="109">
        <f t="shared" si="612"/>
        <v>1174343.94</v>
      </c>
      <c r="AK155" s="110"/>
      <c r="AL155" s="110">
        <f t="shared" si="613"/>
        <v>0</v>
      </c>
      <c r="AM155" s="110"/>
      <c r="AN155" s="109">
        <f t="shared" si="614"/>
        <v>0</v>
      </c>
      <c r="AO155" s="132">
        <v>25</v>
      </c>
      <c r="AP155" s="109">
        <f t="shared" si="615"/>
        <v>3914479.8000000003</v>
      </c>
      <c r="AQ155" s="110"/>
      <c r="AR155" s="116">
        <f t="shared" si="616"/>
        <v>0</v>
      </c>
      <c r="AS155" s="110"/>
      <c r="AT155" s="109">
        <f t="shared" si="617"/>
        <v>0</v>
      </c>
      <c r="AU155" s="110">
        <v>1</v>
      </c>
      <c r="AV155" s="110">
        <f t="shared" si="618"/>
        <v>106758.54</v>
      </c>
      <c r="AW155" s="110"/>
      <c r="AX155" s="109">
        <f t="shared" si="619"/>
        <v>0</v>
      </c>
      <c r="AY155" s="110"/>
      <c r="AZ155" s="109">
        <f t="shared" si="620"/>
        <v>0</v>
      </c>
      <c r="BA155" s="110"/>
      <c r="BB155" s="109">
        <f t="shared" si="621"/>
        <v>0</v>
      </c>
      <c r="BC155" s="110"/>
      <c r="BD155" s="109">
        <f t="shared" si="622"/>
        <v>0</v>
      </c>
      <c r="BE155" s="110"/>
      <c r="BF155" s="109">
        <f t="shared" si="623"/>
        <v>0</v>
      </c>
      <c r="BG155" s="110"/>
      <c r="BH155" s="109">
        <f t="shared" si="624"/>
        <v>0</v>
      </c>
      <c r="BI155" s="110"/>
      <c r="BJ155" s="109">
        <f t="shared" si="625"/>
        <v>0</v>
      </c>
      <c r="BK155" s="110"/>
      <c r="BL155" s="109">
        <f t="shared" si="626"/>
        <v>0</v>
      </c>
      <c r="BM155" s="110"/>
      <c r="BN155" s="109">
        <f t="shared" si="627"/>
        <v>0</v>
      </c>
      <c r="BO155" s="110"/>
      <c r="BP155" s="109">
        <f t="shared" si="628"/>
        <v>0</v>
      </c>
      <c r="BQ155" s="110"/>
      <c r="BR155" s="109">
        <f t="shared" si="629"/>
        <v>0</v>
      </c>
      <c r="BS155" s="110"/>
      <c r="BT155" s="116">
        <f t="shared" si="630"/>
        <v>0</v>
      </c>
      <c r="BU155" s="133"/>
      <c r="BV155" s="109">
        <f t="shared" si="631"/>
        <v>0</v>
      </c>
      <c r="BW155" s="110"/>
      <c r="BX155" s="109">
        <f t="shared" si="632"/>
        <v>0</v>
      </c>
      <c r="BY155" s="110"/>
      <c r="BZ155" s="109">
        <f t="shared" si="633"/>
        <v>0</v>
      </c>
      <c r="CA155" s="110"/>
      <c r="CB155" s="109">
        <f t="shared" si="634"/>
        <v>0</v>
      </c>
      <c r="CC155" s="134"/>
      <c r="CD155" s="110">
        <f t="shared" si="635"/>
        <v>0</v>
      </c>
      <c r="CE155" s="110"/>
      <c r="CF155" s="109">
        <f t="shared" si="636"/>
        <v>0</v>
      </c>
      <c r="CG155" s="110"/>
      <c r="CH155" s="109">
        <f t="shared" si="637"/>
        <v>0</v>
      </c>
      <c r="CI155" s="110"/>
      <c r="CJ155" s="109">
        <f t="shared" si="638"/>
        <v>0</v>
      </c>
      <c r="CK155" s="110"/>
      <c r="CL155" s="109">
        <f t="shared" si="639"/>
        <v>0</v>
      </c>
      <c r="CM155" s="110"/>
      <c r="CN155" s="109">
        <f t="shared" si="640"/>
        <v>0</v>
      </c>
      <c r="CO155" s="110"/>
      <c r="CP155" s="109">
        <f t="shared" si="641"/>
        <v>0</v>
      </c>
      <c r="CQ155" s="110"/>
      <c r="CR155" s="109">
        <f t="shared" si="642"/>
        <v>0</v>
      </c>
      <c r="CS155" s="110"/>
      <c r="CT155" s="109">
        <f t="shared" si="643"/>
        <v>0</v>
      </c>
      <c r="CU155" s="110"/>
      <c r="CV155" s="109">
        <f t="shared" si="644"/>
        <v>0</v>
      </c>
      <c r="CW155" s="132">
        <v>0</v>
      </c>
      <c r="CX155" s="109">
        <f t="shared" si="645"/>
        <v>0</v>
      </c>
      <c r="CY155" s="110"/>
      <c r="CZ155" s="116">
        <f t="shared" si="646"/>
        <v>0</v>
      </c>
      <c r="DA155" s="110"/>
      <c r="DB155" s="109">
        <f t="shared" si="647"/>
        <v>0</v>
      </c>
      <c r="DC155" s="134"/>
      <c r="DD155" s="109">
        <f t="shared" si="648"/>
        <v>0</v>
      </c>
      <c r="DE155" s="110"/>
      <c r="DF155" s="109">
        <f t="shared" si="649"/>
        <v>0</v>
      </c>
      <c r="DG155" s="110"/>
      <c r="DH155" s="109">
        <f t="shared" si="650"/>
        <v>0</v>
      </c>
      <c r="DI155" s="110"/>
      <c r="DJ155" s="122">
        <f t="shared" si="651"/>
        <v>0</v>
      </c>
      <c r="DK155" s="123">
        <f t="shared" si="652"/>
        <v>227</v>
      </c>
      <c r="DL155" s="122">
        <f t="shared" si="652"/>
        <v>30248253.000000004</v>
      </c>
      <c r="DM155" s="1"/>
      <c r="DN155" s="1">
        <f t="shared" si="653"/>
        <v>830.82</v>
      </c>
      <c r="DO155" s="52">
        <f t="shared" si="654"/>
        <v>830.82</v>
      </c>
      <c r="DQ155" s="52">
        <f t="shared" si="655"/>
        <v>227</v>
      </c>
    </row>
    <row r="156" spans="1:121" ht="50.25" hidden="1" customHeight="1" x14ac:dyDescent="0.25">
      <c r="A156" s="161"/>
      <c r="B156" s="129">
        <v>125</v>
      </c>
      <c r="C156" s="101" t="s">
        <v>409</v>
      </c>
      <c r="D156" s="102" t="s">
        <v>410</v>
      </c>
      <c r="E156" s="89">
        <v>23150</v>
      </c>
      <c r="F156" s="106">
        <v>4.05</v>
      </c>
      <c r="G156" s="104">
        <v>1</v>
      </c>
      <c r="H156" s="105"/>
      <c r="I156" s="106">
        <v>1.4</v>
      </c>
      <c r="J156" s="106">
        <v>1.68</v>
      </c>
      <c r="K156" s="106">
        <v>2.23</v>
      </c>
      <c r="L156" s="107">
        <v>2.57</v>
      </c>
      <c r="M156" s="110">
        <v>0</v>
      </c>
      <c r="N156" s="109">
        <f t="shared" si="602"/>
        <v>0</v>
      </c>
      <c r="O156" s="110"/>
      <c r="P156" s="110">
        <f t="shared" si="603"/>
        <v>0</v>
      </c>
      <c r="Q156" s="110"/>
      <c r="R156" s="109">
        <f t="shared" si="604"/>
        <v>0</v>
      </c>
      <c r="S156" s="110"/>
      <c r="T156" s="109">
        <f t="shared" si="436"/>
        <v>0</v>
      </c>
      <c r="U156" s="110">
        <v>55</v>
      </c>
      <c r="V156" s="109">
        <f t="shared" si="605"/>
        <v>7941260.2500000009</v>
      </c>
      <c r="W156" s="110"/>
      <c r="X156" s="109">
        <f t="shared" si="606"/>
        <v>0</v>
      </c>
      <c r="Y156" s="110"/>
      <c r="Z156" s="109">
        <f t="shared" si="607"/>
        <v>0</v>
      </c>
      <c r="AA156" s="110"/>
      <c r="AB156" s="109">
        <f t="shared" si="608"/>
        <v>0</v>
      </c>
      <c r="AC156" s="110"/>
      <c r="AD156" s="109">
        <f t="shared" si="609"/>
        <v>0</v>
      </c>
      <c r="AE156" s="110"/>
      <c r="AF156" s="109">
        <f t="shared" si="610"/>
        <v>0</v>
      </c>
      <c r="AG156" s="117"/>
      <c r="AH156" s="109">
        <f t="shared" si="611"/>
        <v>0</v>
      </c>
      <c r="AI156" s="110"/>
      <c r="AJ156" s="109">
        <f t="shared" si="612"/>
        <v>0</v>
      </c>
      <c r="AK156" s="110"/>
      <c r="AL156" s="110">
        <f t="shared" si="613"/>
        <v>0</v>
      </c>
      <c r="AM156" s="110"/>
      <c r="AN156" s="109">
        <f t="shared" si="614"/>
        <v>0</v>
      </c>
      <c r="AO156" s="131">
        <v>2</v>
      </c>
      <c r="AP156" s="109">
        <f t="shared" si="615"/>
        <v>346527.72000000003</v>
      </c>
      <c r="AQ156" s="110"/>
      <c r="AR156" s="116">
        <f t="shared" si="616"/>
        <v>0</v>
      </c>
      <c r="AS156" s="110"/>
      <c r="AT156" s="109">
        <f t="shared" si="617"/>
        <v>0</v>
      </c>
      <c r="AU156" s="110">
        <v>1</v>
      </c>
      <c r="AV156" s="110">
        <f t="shared" si="618"/>
        <v>118134.45</v>
      </c>
      <c r="AW156" s="110"/>
      <c r="AX156" s="109">
        <f t="shared" si="619"/>
        <v>0</v>
      </c>
      <c r="AY156" s="110"/>
      <c r="AZ156" s="109">
        <f t="shared" si="620"/>
        <v>0</v>
      </c>
      <c r="BA156" s="110"/>
      <c r="BB156" s="109">
        <f t="shared" si="621"/>
        <v>0</v>
      </c>
      <c r="BC156" s="110"/>
      <c r="BD156" s="109">
        <f t="shared" si="622"/>
        <v>0</v>
      </c>
      <c r="BE156" s="110"/>
      <c r="BF156" s="109">
        <f t="shared" si="623"/>
        <v>0</v>
      </c>
      <c r="BG156" s="110"/>
      <c r="BH156" s="109">
        <f t="shared" si="624"/>
        <v>0</v>
      </c>
      <c r="BI156" s="110"/>
      <c r="BJ156" s="109">
        <f t="shared" si="625"/>
        <v>0</v>
      </c>
      <c r="BK156" s="110"/>
      <c r="BL156" s="109">
        <f t="shared" si="626"/>
        <v>0</v>
      </c>
      <c r="BM156" s="110"/>
      <c r="BN156" s="109">
        <f t="shared" si="627"/>
        <v>0</v>
      </c>
      <c r="BO156" s="110"/>
      <c r="BP156" s="109">
        <f t="shared" si="628"/>
        <v>0</v>
      </c>
      <c r="BQ156" s="110"/>
      <c r="BR156" s="109">
        <f t="shared" si="629"/>
        <v>0</v>
      </c>
      <c r="BS156" s="110"/>
      <c r="BT156" s="116">
        <f t="shared" si="630"/>
        <v>0</v>
      </c>
      <c r="BU156" s="133"/>
      <c r="BV156" s="109">
        <f t="shared" si="631"/>
        <v>0</v>
      </c>
      <c r="BW156" s="110"/>
      <c r="BX156" s="109">
        <f t="shared" si="632"/>
        <v>0</v>
      </c>
      <c r="BY156" s="110"/>
      <c r="BZ156" s="109">
        <f t="shared" si="633"/>
        <v>0</v>
      </c>
      <c r="CA156" s="110"/>
      <c r="CB156" s="109">
        <f t="shared" si="634"/>
        <v>0</v>
      </c>
      <c r="CC156" s="134"/>
      <c r="CD156" s="110">
        <f t="shared" si="635"/>
        <v>0</v>
      </c>
      <c r="CE156" s="110"/>
      <c r="CF156" s="109">
        <f t="shared" si="636"/>
        <v>0</v>
      </c>
      <c r="CG156" s="110"/>
      <c r="CH156" s="109">
        <f t="shared" si="637"/>
        <v>0</v>
      </c>
      <c r="CI156" s="110"/>
      <c r="CJ156" s="109">
        <f t="shared" si="638"/>
        <v>0</v>
      </c>
      <c r="CK156" s="110"/>
      <c r="CL156" s="109">
        <f t="shared" si="639"/>
        <v>0</v>
      </c>
      <c r="CM156" s="110"/>
      <c r="CN156" s="109">
        <f t="shared" si="640"/>
        <v>0</v>
      </c>
      <c r="CO156" s="110"/>
      <c r="CP156" s="109">
        <f t="shared" si="641"/>
        <v>0</v>
      </c>
      <c r="CQ156" s="110"/>
      <c r="CR156" s="109">
        <f t="shared" si="642"/>
        <v>0</v>
      </c>
      <c r="CS156" s="110"/>
      <c r="CT156" s="109">
        <f t="shared" si="643"/>
        <v>0</v>
      </c>
      <c r="CU156" s="110"/>
      <c r="CV156" s="109">
        <f t="shared" si="644"/>
        <v>0</v>
      </c>
      <c r="CW156" s="132">
        <v>0</v>
      </c>
      <c r="CX156" s="109">
        <f t="shared" si="645"/>
        <v>0</v>
      </c>
      <c r="CY156" s="110"/>
      <c r="CZ156" s="116">
        <f t="shared" si="646"/>
        <v>0</v>
      </c>
      <c r="DA156" s="110"/>
      <c r="DB156" s="109">
        <f t="shared" si="647"/>
        <v>0</v>
      </c>
      <c r="DC156" s="134"/>
      <c r="DD156" s="109">
        <f t="shared" si="648"/>
        <v>0</v>
      </c>
      <c r="DE156" s="110"/>
      <c r="DF156" s="109">
        <f t="shared" si="649"/>
        <v>0</v>
      </c>
      <c r="DG156" s="110"/>
      <c r="DH156" s="109">
        <f t="shared" si="650"/>
        <v>0</v>
      </c>
      <c r="DI156" s="110"/>
      <c r="DJ156" s="122">
        <f t="shared" si="651"/>
        <v>0</v>
      </c>
      <c r="DK156" s="123">
        <f t="shared" si="652"/>
        <v>58</v>
      </c>
      <c r="DL156" s="122">
        <f t="shared" si="652"/>
        <v>8405922.4199999999</v>
      </c>
      <c r="DM156" s="1"/>
      <c r="DN156" s="1">
        <f t="shared" si="653"/>
        <v>234.89999999999998</v>
      </c>
      <c r="DO156" s="52">
        <f t="shared" si="654"/>
        <v>234.89999999999998</v>
      </c>
      <c r="DQ156" s="52">
        <f t="shared" si="655"/>
        <v>58</v>
      </c>
    </row>
    <row r="157" spans="1:121" s="8" customFormat="1" ht="45" hidden="1" customHeight="1" x14ac:dyDescent="0.25">
      <c r="A157" s="161"/>
      <c r="B157" s="129">
        <v>126</v>
      </c>
      <c r="C157" s="101" t="s">
        <v>411</v>
      </c>
      <c r="D157" s="102" t="s">
        <v>412</v>
      </c>
      <c r="E157" s="89">
        <v>23150</v>
      </c>
      <c r="F157" s="260">
        <v>2.4500000000000002</v>
      </c>
      <c r="G157" s="104">
        <v>1</v>
      </c>
      <c r="H157" s="105"/>
      <c r="I157" s="106">
        <v>1.4</v>
      </c>
      <c r="J157" s="106">
        <v>1.68</v>
      </c>
      <c r="K157" s="106">
        <v>2.23</v>
      </c>
      <c r="L157" s="107">
        <v>2.57</v>
      </c>
      <c r="M157" s="110">
        <v>8</v>
      </c>
      <c r="N157" s="109">
        <f t="shared" si="602"/>
        <v>698759.60000000009</v>
      </c>
      <c r="O157" s="110">
        <v>10</v>
      </c>
      <c r="P157" s="110">
        <f t="shared" si="603"/>
        <v>873449.50000000012</v>
      </c>
      <c r="Q157" s="110"/>
      <c r="R157" s="109">
        <f t="shared" si="604"/>
        <v>0</v>
      </c>
      <c r="S157" s="110"/>
      <c r="T157" s="109">
        <f t="shared" si="436"/>
        <v>0</v>
      </c>
      <c r="U157" s="110">
        <v>27</v>
      </c>
      <c r="V157" s="109">
        <f t="shared" si="605"/>
        <v>2358313.6500000004</v>
      </c>
      <c r="W157" s="205"/>
      <c r="X157" s="109">
        <f t="shared" si="606"/>
        <v>0</v>
      </c>
      <c r="Y157" s="110"/>
      <c r="Z157" s="109">
        <f t="shared" si="607"/>
        <v>0</v>
      </c>
      <c r="AA157" s="205"/>
      <c r="AB157" s="109">
        <f t="shared" si="608"/>
        <v>0</v>
      </c>
      <c r="AC157" s="110">
        <v>2</v>
      </c>
      <c r="AD157" s="109">
        <f t="shared" si="609"/>
        <v>174689.90000000002</v>
      </c>
      <c r="AE157" s="205"/>
      <c r="AF157" s="109">
        <f t="shared" si="610"/>
        <v>0</v>
      </c>
      <c r="AG157" s="117"/>
      <c r="AH157" s="109">
        <f t="shared" si="611"/>
        <v>0</v>
      </c>
      <c r="AI157" s="110">
        <v>36</v>
      </c>
      <c r="AJ157" s="109">
        <f t="shared" si="612"/>
        <v>3144418.2</v>
      </c>
      <c r="AK157" s="110"/>
      <c r="AL157" s="110">
        <f t="shared" si="613"/>
        <v>0</v>
      </c>
      <c r="AM157" s="110"/>
      <c r="AN157" s="109">
        <f t="shared" si="614"/>
        <v>0</v>
      </c>
      <c r="AO157" s="132">
        <v>46</v>
      </c>
      <c r="AP157" s="109">
        <f t="shared" si="615"/>
        <v>4821441.24</v>
      </c>
      <c r="AQ157" s="205"/>
      <c r="AR157" s="116">
        <f t="shared" si="616"/>
        <v>0</v>
      </c>
      <c r="AS157" s="205"/>
      <c r="AT157" s="109">
        <f t="shared" si="617"/>
        <v>0</v>
      </c>
      <c r="AU157" s="110"/>
      <c r="AV157" s="110">
        <f t="shared" si="618"/>
        <v>0</v>
      </c>
      <c r="AW157" s="110"/>
      <c r="AX157" s="109">
        <f t="shared" si="619"/>
        <v>0</v>
      </c>
      <c r="AY157" s="205"/>
      <c r="AZ157" s="109">
        <f t="shared" si="620"/>
        <v>0</v>
      </c>
      <c r="BA157" s="205"/>
      <c r="BB157" s="109">
        <f t="shared" si="621"/>
        <v>0</v>
      </c>
      <c r="BC157" s="205"/>
      <c r="BD157" s="109">
        <f t="shared" si="622"/>
        <v>0</v>
      </c>
      <c r="BE157" s="205"/>
      <c r="BF157" s="109">
        <f t="shared" si="623"/>
        <v>0</v>
      </c>
      <c r="BG157" s="110"/>
      <c r="BH157" s="109">
        <f t="shared" si="624"/>
        <v>0</v>
      </c>
      <c r="BI157" s="205"/>
      <c r="BJ157" s="109">
        <f t="shared" si="625"/>
        <v>0</v>
      </c>
      <c r="BK157" s="205"/>
      <c r="BL157" s="109">
        <f t="shared" si="626"/>
        <v>0</v>
      </c>
      <c r="BM157" s="205">
        <v>1</v>
      </c>
      <c r="BN157" s="109">
        <f t="shared" si="627"/>
        <v>95285.400000000009</v>
      </c>
      <c r="BO157" s="205"/>
      <c r="BP157" s="109">
        <f t="shared" si="628"/>
        <v>0</v>
      </c>
      <c r="BQ157" s="110"/>
      <c r="BR157" s="109">
        <f t="shared" si="629"/>
        <v>0</v>
      </c>
      <c r="BS157" s="110"/>
      <c r="BT157" s="116">
        <f t="shared" si="630"/>
        <v>0</v>
      </c>
      <c r="BU157" s="261"/>
      <c r="BV157" s="109">
        <f t="shared" si="631"/>
        <v>0</v>
      </c>
      <c r="BW157" s="205"/>
      <c r="BX157" s="109">
        <f t="shared" si="632"/>
        <v>0</v>
      </c>
      <c r="BY157" s="205"/>
      <c r="BZ157" s="109">
        <f t="shared" si="633"/>
        <v>0</v>
      </c>
      <c r="CA157" s="205"/>
      <c r="CB157" s="109">
        <f t="shared" si="634"/>
        <v>0</v>
      </c>
      <c r="CC157" s="134"/>
      <c r="CD157" s="110">
        <f t="shared" si="635"/>
        <v>0</v>
      </c>
      <c r="CE157" s="205"/>
      <c r="CF157" s="109">
        <f t="shared" si="636"/>
        <v>0</v>
      </c>
      <c r="CG157" s="205"/>
      <c r="CH157" s="109">
        <f t="shared" si="637"/>
        <v>0</v>
      </c>
      <c r="CI157" s="205"/>
      <c r="CJ157" s="109">
        <f t="shared" si="638"/>
        <v>0</v>
      </c>
      <c r="CK157" s="205"/>
      <c r="CL157" s="109">
        <f t="shared" si="639"/>
        <v>0</v>
      </c>
      <c r="CM157" s="110"/>
      <c r="CN157" s="109">
        <f t="shared" si="640"/>
        <v>0</v>
      </c>
      <c r="CO157" s="205"/>
      <c r="CP157" s="109">
        <f t="shared" si="641"/>
        <v>0</v>
      </c>
      <c r="CQ157" s="205"/>
      <c r="CR157" s="109">
        <f t="shared" si="642"/>
        <v>0</v>
      </c>
      <c r="CS157" s="205"/>
      <c r="CT157" s="109">
        <f t="shared" si="643"/>
        <v>0</v>
      </c>
      <c r="CU157" s="205"/>
      <c r="CV157" s="109">
        <f t="shared" si="644"/>
        <v>0</v>
      </c>
      <c r="CW157" s="132"/>
      <c r="CX157" s="109">
        <f t="shared" si="645"/>
        <v>0</v>
      </c>
      <c r="CY157" s="205"/>
      <c r="CZ157" s="116">
        <f t="shared" si="646"/>
        <v>0</v>
      </c>
      <c r="DA157" s="205"/>
      <c r="DB157" s="109">
        <f t="shared" si="647"/>
        <v>0</v>
      </c>
      <c r="DC157" s="262"/>
      <c r="DD157" s="109">
        <f t="shared" si="648"/>
        <v>0</v>
      </c>
      <c r="DE157" s="110"/>
      <c r="DF157" s="109">
        <f t="shared" si="649"/>
        <v>0</v>
      </c>
      <c r="DG157" s="205"/>
      <c r="DH157" s="109">
        <f t="shared" si="650"/>
        <v>0</v>
      </c>
      <c r="DI157" s="205"/>
      <c r="DJ157" s="122">
        <f t="shared" si="651"/>
        <v>0</v>
      </c>
      <c r="DK157" s="123">
        <f t="shared" si="652"/>
        <v>130</v>
      </c>
      <c r="DL157" s="122">
        <f t="shared" si="652"/>
        <v>12166357.49</v>
      </c>
      <c r="DN157" s="1">
        <f t="shared" si="653"/>
        <v>318.5</v>
      </c>
      <c r="DO157" s="52">
        <f t="shared" si="654"/>
        <v>318.5</v>
      </c>
      <c r="DQ157" s="52">
        <f t="shared" si="655"/>
        <v>130</v>
      </c>
    </row>
    <row r="158" spans="1:121" s="8" customFormat="1" ht="52.5" hidden="1" customHeight="1" x14ac:dyDescent="0.25">
      <c r="A158" s="161"/>
      <c r="B158" s="129">
        <v>127</v>
      </c>
      <c r="C158" s="101" t="s">
        <v>413</v>
      </c>
      <c r="D158" s="102" t="s">
        <v>414</v>
      </c>
      <c r="E158" s="89">
        <v>23150</v>
      </c>
      <c r="F158" s="260">
        <v>4.24</v>
      </c>
      <c r="G158" s="104">
        <v>1</v>
      </c>
      <c r="H158" s="105"/>
      <c r="I158" s="106">
        <v>1.4</v>
      </c>
      <c r="J158" s="106">
        <v>1.68</v>
      </c>
      <c r="K158" s="106">
        <v>2.23</v>
      </c>
      <c r="L158" s="107">
        <v>2.57</v>
      </c>
      <c r="M158" s="110">
        <v>2</v>
      </c>
      <c r="N158" s="109">
        <f t="shared" si="602"/>
        <v>302320.48000000004</v>
      </c>
      <c r="O158" s="110">
        <v>11</v>
      </c>
      <c r="P158" s="110">
        <f t="shared" si="603"/>
        <v>1662762.6400000001</v>
      </c>
      <c r="Q158" s="110"/>
      <c r="R158" s="109">
        <f t="shared" si="604"/>
        <v>0</v>
      </c>
      <c r="S158" s="110"/>
      <c r="T158" s="109">
        <f t="shared" si="436"/>
        <v>0</v>
      </c>
      <c r="U158" s="110">
        <v>189</v>
      </c>
      <c r="V158" s="109">
        <f t="shared" si="605"/>
        <v>28569285.359999999</v>
      </c>
      <c r="W158" s="205"/>
      <c r="X158" s="109">
        <f t="shared" si="606"/>
        <v>0</v>
      </c>
      <c r="Y158" s="110"/>
      <c r="Z158" s="109">
        <f t="shared" si="607"/>
        <v>0</v>
      </c>
      <c r="AA158" s="205"/>
      <c r="AB158" s="109">
        <f t="shared" si="608"/>
        <v>0</v>
      </c>
      <c r="AC158" s="110">
        <v>14</v>
      </c>
      <c r="AD158" s="109">
        <f t="shared" si="609"/>
        <v>2116243.36</v>
      </c>
      <c r="AE158" s="205"/>
      <c r="AF158" s="109">
        <f t="shared" si="610"/>
        <v>0</v>
      </c>
      <c r="AG158" s="117"/>
      <c r="AH158" s="109">
        <f t="shared" si="611"/>
        <v>0</v>
      </c>
      <c r="AI158" s="110">
        <v>24</v>
      </c>
      <c r="AJ158" s="109">
        <f t="shared" si="612"/>
        <v>3627845.76</v>
      </c>
      <c r="AK158" s="110"/>
      <c r="AL158" s="110">
        <f t="shared" si="613"/>
        <v>0</v>
      </c>
      <c r="AM158" s="110"/>
      <c r="AN158" s="109">
        <f t="shared" si="614"/>
        <v>0</v>
      </c>
      <c r="AO158" s="132">
        <v>74</v>
      </c>
      <c r="AP158" s="109">
        <f t="shared" si="615"/>
        <v>13423029.312000001</v>
      </c>
      <c r="AQ158" s="205"/>
      <c r="AR158" s="116">
        <f t="shared" si="616"/>
        <v>0</v>
      </c>
      <c r="AS158" s="205"/>
      <c r="AT158" s="109">
        <f t="shared" si="617"/>
        <v>0</v>
      </c>
      <c r="AU158" s="205">
        <v>1</v>
      </c>
      <c r="AV158" s="110">
        <f t="shared" si="618"/>
        <v>123676.56</v>
      </c>
      <c r="AW158" s="110"/>
      <c r="AX158" s="109">
        <f t="shared" si="619"/>
        <v>0</v>
      </c>
      <c r="AY158" s="205"/>
      <c r="AZ158" s="109">
        <f t="shared" si="620"/>
        <v>0</v>
      </c>
      <c r="BA158" s="205"/>
      <c r="BB158" s="109">
        <f t="shared" si="621"/>
        <v>0</v>
      </c>
      <c r="BC158" s="205"/>
      <c r="BD158" s="109">
        <f t="shared" si="622"/>
        <v>0</v>
      </c>
      <c r="BE158" s="205"/>
      <c r="BF158" s="109">
        <f t="shared" si="623"/>
        <v>0</v>
      </c>
      <c r="BG158" s="110"/>
      <c r="BH158" s="109">
        <f t="shared" si="624"/>
        <v>0</v>
      </c>
      <c r="BI158" s="205"/>
      <c r="BJ158" s="109">
        <f t="shared" si="625"/>
        <v>0</v>
      </c>
      <c r="BK158" s="205"/>
      <c r="BL158" s="109">
        <f t="shared" si="626"/>
        <v>0</v>
      </c>
      <c r="BM158" s="205">
        <v>4</v>
      </c>
      <c r="BN158" s="109">
        <f t="shared" si="627"/>
        <v>659608.31999999995</v>
      </c>
      <c r="BO158" s="205"/>
      <c r="BP158" s="109">
        <f t="shared" si="628"/>
        <v>0</v>
      </c>
      <c r="BQ158" s="110"/>
      <c r="BR158" s="109">
        <f t="shared" si="629"/>
        <v>0</v>
      </c>
      <c r="BS158" s="110"/>
      <c r="BT158" s="116">
        <f t="shared" si="630"/>
        <v>0</v>
      </c>
      <c r="BU158" s="261"/>
      <c r="BV158" s="109">
        <f t="shared" si="631"/>
        <v>0</v>
      </c>
      <c r="BW158" s="205"/>
      <c r="BX158" s="109">
        <f t="shared" si="632"/>
        <v>0</v>
      </c>
      <c r="BY158" s="205"/>
      <c r="BZ158" s="109">
        <f t="shared" si="633"/>
        <v>0</v>
      </c>
      <c r="CA158" s="205"/>
      <c r="CB158" s="109">
        <f t="shared" si="634"/>
        <v>0</v>
      </c>
      <c r="CC158" s="134"/>
      <c r="CD158" s="110">
        <f t="shared" si="635"/>
        <v>0</v>
      </c>
      <c r="CE158" s="205"/>
      <c r="CF158" s="109">
        <f t="shared" si="636"/>
        <v>0</v>
      </c>
      <c r="CG158" s="205"/>
      <c r="CH158" s="109">
        <f t="shared" si="637"/>
        <v>0</v>
      </c>
      <c r="CI158" s="205"/>
      <c r="CJ158" s="109">
        <f t="shared" si="638"/>
        <v>0</v>
      </c>
      <c r="CK158" s="110"/>
      <c r="CL158" s="109">
        <f t="shared" si="639"/>
        <v>0</v>
      </c>
      <c r="CM158" s="110"/>
      <c r="CN158" s="109">
        <f t="shared" si="640"/>
        <v>0</v>
      </c>
      <c r="CO158" s="205"/>
      <c r="CP158" s="109">
        <f t="shared" si="641"/>
        <v>0</v>
      </c>
      <c r="CQ158" s="110"/>
      <c r="CR158" s="109">
        <f t="shared" si="642"/>
        <v>0</v>
      </c>
      <c r="CS158" s="205"/>
      <c r="CT158" s="109">
        <f t="shared" si="643"/>
        <v>0</v>
      </c>
      <c r="CU158" s="205"/>
      <c r="CV158" s="109">
        <f t="shared" si="644"/>
        <v>0</v>
      </c>
      <c r="CW158" s="132"/>
      <c r="CX158" s="109">
        <f t="shared" si="645"/>
        <v>0</v>
      </c>
      <c r="CY158" s="205"/>
      <c r="CZ158" s="116">
        <f t="shared" si="646"/>
        <v>0</v>
      </c>
      <c r="DA158" s="205"/>
      <c r="DB158" s="109">
        <f t="shared" si="647"/>
        <v>0</v>
      </c>
      <c r="DC158" s="262"/>
      <c r="DD158" s="109">
        <f t="shared" si="648"/>
        <v>0</v>
      </c>
      <c r="DE158" s="110"/>
      <c r="DF158" s="109">
        <f t="shared" si="649"/>
        <v>0</v>
      </c>
      <c r="DG158" s="205"/>
      <c r="DH158" s="109">
        <f t="shared" si="650"/>
        <v>0</v>
      </c>
      <c r="DI158" s="205"/>
      <c r="DJ158" s="122">
        <f t="shared" si="651"/>
        <v>0</v>
      </c>
      <c r="DK158" s="123">
        <f t="shared" si="652"/>
        <v>319</v>
      </c>
      <c r="DL158" s="122">
        <f t="shared" si="652"/>
        <v>50484771.792000003</v>
      </c>
      <c r="DN158" s="1">
        <f t="shared" si="653"/>
        <v>1352.5600000000002</v>
      </c>
      <c r="DO158" s="52">
        <f t="shared" si="654"/>
        <v>1352.5600000000002</v>
      </c>
      <c r="DQ158" s="52">
        <f t="shared" si="655"/>
        <v>319</v>
      </c>
    </row>
    <row r="159" spans="1:121" ht="48.75" hidden="1" customHeight="1" x14ac:dyDescent="0.25">
      <c r="A159" s="161"/>
      <c r="B159" s="129">
        <v>128</v>
      </c>
      <c r="C159" s="101" t="s">
        <v>415</v>
      </c>
      <c r="D159" s="102" t="s">
        <v>416</v>
      </c>
      <c r="E159" s="89">
        <v>23150</v>
      </c>
      <c r="F159" s="130">
        <v>1.4</v>
      </c>
      <c r="G159" s="104">
        <v>1</v>
      </c>
      <c r="H159" s="105"/>
      <c r="I159" s="106">
        <v>1.4</v>
      </c>
      <c r="J159" s="106">
        <v>1.68</v>
      </c>
      <c r="K159" s="106">
        <v>2.23</v>
      </c>
      <c r="L159" s="107">
        <v>2.57</v>
      </c>
      <c r="M159" s="110">
        <v>0</v>
      </c>
      <c r="N159" s="109">
        <f t="shared" si="602"/>
        <v>0</v>
      </c>
      <c r="O159" s="110"/>
      <c r="P159" s="110">
        <f t="shared" si="603"/>
        <v>0</v>
      </c>
      <c r="Q159" s="110"/>
      <c r="R159" s="109">
        <f t="shared" si="604"/>
        <v>0</v>
      </c>
      <c r="S159" s="110"/>
      <c r="T159" s="109">
        <f t="shared" si="436"/>
        <v>0</v>
      </c>
      <c r="U159" s="110"/>
      <c r="V159" s="109">
        <f t="shared" si="605"/>
        <v>0</v>
      </c>
      <c r="W159" s="110">
        <v>0</v>
      </c>
      <c r="X159" s="109">
        <f t="shared" si="606"/>
        <v>0</v>
      </c>
      <c r="Y159" s="110"/>
      <c r="Z159" s="109">
        <f t="shared" si="607"/>
        <v>0</v>
      </c>
      <c r="AA159" s="110">
        <v>0</v>
      </c>
      <c r="AB159" s="109">
        <f t="shared" si="608"/>
        <v>0</v>
      </c>
      <c r="AC159" s="110"/>
      <c r="AD159" s="109">
        <f t="shared" si="609"/>
        <v>0</v>
      </c>
      <c r="AE159" s="110">
        <v>0</v>
      </c>
      <c r="AF159" s="109">
        <f t="shared" si="610"/>
        <v>0</v>
      </c>
      <c r="AG159" s="117"/>
      <c r="AH159" s="109">
        <f t="shared" si="611"/>
        <v>0</v>
      </c>
      <c r="AI159" s="110">
        <v>7</v>
      </c>
      <c r="AJ159" s="109">
        <f t="shared" si="612"/>
        <v>349379.80000000005</v>
      </c>
      <c r="AK159" s="110"/>
      <c r="AL159" s="110">
        <f t="shared" si="613"/>
        <v>0</v>
      </c>
      <c r="AM159" s="110">
        <v>0</v>
      </c>
      <c r="AN159" s="109">
        <f t="shared" si="614"/>
        <v>0</v>
      </c>
      <c r="AO159" s="131"/>
      <c r="AP159" s="109">
        <f t="shared" si="615"/>
        <v>0</v>
      </c>
      <c r="AQ159" s="110"/>
      <c r="AR159" s="116">
        <f t="shared" si="616"/>
        <v>0</v>
      </c>
      <c r="AS159" s="110"/>
      <c r="AT159" s="109">
        <f t="shared" si="617"/>
        <v>0</v>
      </c>
      <c r="AU159" s="110">
        <v>0</v>
      </c>
      <c r="AV159" s="110">
        <f t="shared" si="618"/>
        <v>0</v>
      </c>
      <c r="AW159" s="110"/>
      <c r="AX159" s="109">
        <f t="shared" si="619"/>
        <v>0</v>
      </c>
      <c r="AY159" s="110">
        <v>0</v>
      </c>
      <c r="AZ159" s="109">
        <f t="shared" si="620"/>
        <v>0</v>
      </c>
      <c r="BA159" s="110">
        <v>0</v>
      </c>
      <c r="BB159" s="109">
        <f t="shared" si="621"/>
        <v>0</v>
      </c>
      <c r="BC159" s="110">
        <v>0</v>
      </c>
      <c r="BD159" s="109">
        <f t="shared" si="622"/>
        <v>0</v>
      </c>
      <c r="BE159" s="110"/>
      <c r="BF159" s="109">
        <f t="shared" si="623"/>
        <v>0</v>
      </c>
      <c r="BG159" s="110"/>
      <c r="BH159" s="109">
        <f t="shared" si="624"/>
        <v>0</v>
      </c>
      <c r="BI159" s="110">
        <v>0</v>
      </c>
      <c r="BJ159" s="109">
        <f t="shared" si="625"/>
        <v>0</v>
      </c>
      <c r="BK159" s="110">
        <v>0</v>
      </c>
      <c r="BL159" s="109">
        <f t="shared" si="626"/>
        <v>0</v>
      </c>
      <c r="BM159" s="110"/>
      <c r="BN159" s="109">
        <f t="shared" si="627"/>
        <v>0</v>
      </c>
      <c r="BO159" s="110"/>
      <c r="BP159" s="109">
        <f t="shared" si="628"/>
        <v>0</v>
      </c>
      <c r="BQ159" s="110"/>
      <c r="BR159" s="109">
        <f t="shared" si="629"/>
        <v>0</v>
      </c>
      <c r="BS159" s="110"/>
      <c r="BT159" s="116">
        <f t="shared" si="630"/>
        <v>0</v>
      </c>
      <c r="BU159" s="133">
        <v>0</v>
      </c>
      <c r="BV159" s="109">
        <f t="shared" si="631"/>
        <v>0</v>
      </c>
      <c r="BW159" s="110">
        <v>0</v>
      </c>
      <c r="BX159" s="109">
        <f t="shared" si="632"/>
        <v>0</v>
      </c>
      <c r="BY159" s="110">
        <v>0</v>
      </c>
      <c r="BZ159" s="109">
        <f t="shared" si="633"/>
        <v>0</v>
      </c>
      <c r="CA159" s="110"/>
      <c r="CB159" s="109">
        <f t="shared" si="634"/>
        <v>0</v>
      </c>
      <c r="CC159" s="134"/>
      <c r="CD159" s="110">
        <f t="shared" si="635"/>
        <v>0</v>
      </c>
      <c r="CE159" s="110">
        <v>0</v>
      </c>
      <c r="CF159" s="109">
        <f t="shared" si="636"/>
        <v>0</v>
      </c>
      <c r="CG159" s="110"/>
      <c r="CH159" s="109">
        <f t="shared" si="637"/>
        <v>0</v>
      </c>
      <c r="CI159" s="110"/>
      <c r="CJ159" s="109">
        <f t="shared" si="638"/>
        <v>0</v>
      </c>
      <c r="CK159" s="110"/>
      <c r="CL159" s="109">
        <f t="shared" si="639"/>
        <v>0</v>
      </c>
      <c r="CM159" s="110"/>
      <c r="CN159" s="109">
        <f t="shared" si="640"/>
        <v>0</v>
      </c>
      <c r="CO159" s="110"/>
      <c r="CP159" s="109">
        <f t="shared" si="641"/>
        <v>0</v>
      </c>
      <c r="CQ159" s="110"/>
      <c r="CR159" s="109">
        <f t="shared" si="642"/>
        <v>0</v>
      </c>
      <c r="CS159" s="110"/>
      <c r="CT159" s="109">
        <f t="shared" si="643"/>
        <v>0</v>
      </c>
      <c r="CU159" s="110">
        <v>0</v>
      </c>
      <c r="CV159" s="109">
        <f t="shared" si="644"/>
        <v>0</v>
      </c>
      <c r="CW159" s="132">
        <v>0</v>
      </c>
      <c r="CX159" s="109">
        <f t="shared" si="645"/>
        <v>0</v>
      </c>
      <c r="CY159" s="110">
        <v>0</v>
      </c>
      <c r="CZ159" s="116">
        <f t="shared" si="646"/>
        <v>0</v>
      </c>
      <c r="DA159" s="110"/>
      <c r="DB159" s="109">
        <f t="shared" si="647"/>
        <v>0</v>
      </c>
      <c r="DC159" s="134"/>
      <c r="DD159" s="109">
        <f t="shared" si="648"/>
        <v>0</v>
      </c>
      <c r="DE159" s="110"/>
      <c r="DF159" s="109">
        <f t="shared" si="649"/>
        <v>0</v>
      </c>
      <c r="DG159" s="110"/>
      <c r="DH159" s="109">
        <f t="shared" si="650"/>
        <v>0</v>
      </c>
      <c r="DI159" s="110"/>
      <c r="DJ159" s="122">
        <f t="shared" si="651"/>
        <v>0</v>
      </c>
      <c r="DK159" s="123">
        <f t="shared" si="652"/>
        <v>7</v>
      </c>
      <c r="DL159" s="122">
        <f t="shared" si="652"/>
        <v>349379.80000000005</v>
      </c>
      <c r="DM159" s="1"/>
      <c r="DN159" s="1">
        <f t="shared" si="653"/>
        <v>9.7999999999999989</v>
      </c>
      <c r="DO159" s="52">
        <f t="shared" si="654"/>
        <v>9.7999999999999989</v>
      </c>
      <c r="DQ159" s="52">
        <f t="shared" si="655"/>
        <v>7</v>
      </c>
    </row>
    <row r="160" spans="1:121" ht="45" hidden="1" customHeight="1" x14ac:dyDescent="0.25">
      <c r="A160" s="161"/>
      <c r="B160" s="129">
        <v>129</v>
      </c>
      <c r="C160" s="101" t="s">
        <v>417</v>
      </c>
      <c r="D160" s="102" t="s">
        <v>418</v>
      </c>
      <c r="E160" s="89">
        <v>23150</v>
      </c>
      <c r="F160" s="130">
        <v>2.46</v>
      </c>
      <c r="G160" s="104">
        <v>1</v>
      </c>
      <c r="H160" s="105"/>
      <c r="I160" s="106">
        <v>1.4</v>
      </c>
      <c r="J160" s="106">
        <v>1.68</v>
      </c>
      <c r="K160" s="106">
        <v>2.23</v>
      </c>
      <c r="L160" s="107">
        <v>2.57</v>
      </c>
      <c r="M160" s="110">
        <v>18</v>
      </c>
      <c r="N160" s="109">
        <f t="shared" si="602"/>
        <v>1578626.28</v>
      </c>
      <c r="O160" s="110"/>
      <c r="P160" s="110">
        <f t="shared" si="603"/>
        <v>0</v>
      </c>
      <c r="Q160" s="110"/>
      <c r="R160" s="109">
        <f t="shared" si="604"/>
        <v>0</v>
      </c>
      <c r="S160" s="110"/>
      <c r="T160" s="109">
        <f t="shared" si="436"/>
        <v>0</v>
      </c>
      <c r="U160" s="110">
        <v>240</v>
      </c>
      <c r="V160" s="109">
        <f t="shared" si="605"/>
        <v>21048350.400000002</v>
      </c>
      <c r="W160" s="110"/>
      <c r="X160" s="109">
        <f t="shared" si="606"/>
        <v>0</v>
      </c>
      <c r="Y160" s="110"/>
      <c r="Z160" s="109">
        <f t="shared" si="607"/>
        <v>0</v>
      </c>
      <c r="AA160" s="110"/>
      <c r="AB160" s="109">
        <f t="shared" si="608"/>
        <v>0</v>
      </c>
      <c r="AC160" s="110"/>
      <c r="AD160" s="109">
        <f t="shared" si="609"/>
        <v>0</v>
      </c>
      <c r="AE160" s="110"/>
      <c r="AF160" s="109">
        <f t="shared" si="610"/>
        <v>0</v>
      </c>
      <c r="AG160" s="117"/>
      <c r="AH160" s="109">
        <f t="shared" si="611"/>
        <v>0</v>
      </c>
      <c r="AI160" s="110">
        <v>12</v>
      </c>
      <c r="AJ160" s="109">
        <f t="shared" si="612"/>
        <v>1052417.52</v>
      </c>
      <c r="AK160" s="110"/>
      <c r="AL160" s="110">
        <f t="shared" si="613"/>
        <v>0</v>
      </c>
      <c r="AM160" s="110"/>
      <c r="AN160" s="109">
        <f t="shared" si="614"/>
        <v>0</v>
      </c>
      <c r="AO160" s="132">
        <v>23</v>
      </c>
      <c r="AP160" s="109">
        <f t="shared" si="615"/>
        <v>2420560.2960000001</v>
      </c>
      <c r="AQ160" s="110"/>
      <c r="AR160" s="116">
        <f t="shared" si="616"/>
        <v>0</v>
      </c>
      <c r="AS160" s="110"/>
      <c r="AT160" s="109">
        <f t="shared" si="617"/>
        <v>0</v>
      </c>
      <c r="AU160" s="110"/>
      <c r="AV160" s="110">
        <f t="shared" si="618"/>
        <v>0</v>
      </c>
      <c r="AW160" s="110"/>
      <c r="AX160" s="109">
        <f t="shared" si="619"/>
        <v>0</v>
      </c>
      <c r="AY160" s="110"/>
      <c r="AZ160" s="109">
        <f t="shared" si="620"/>
        <v>0</v>
      </c>
      <c r="BA160" s="110"/>
      <c r="BB160" s="109">
        <f t="shared" si="621"/>
        <v>0</v>
      </c>
      <c r="BC160" s="110"/>
      <c r="BD160" s="109">
        <f t="shared" si="622"/>
        <v>0</v>
      </c>
      <c r="BE160" s="110"/>
      <c r="BF160" s="109">
        <f t="shared" si="623"/>
        <v>0</v>
      </c>
      <c r="BG160" s="110"/>
      <c r="BH160" s="109">
        <f t="shared" si="624"/>
        <v>0</v>
      </c>
      <c r="BI160" s="110"/>
      <c r="BJ160" s="109">
        <f t="shared" si="625"/>
        <v>0</v>
      </c>
      <c r="BK160" s="110"/>
      <c r="BL160" s="109">
        <f t="shared" si="626"/>
        <v>0</v>
      </c>
      <c r="BM160" s="110"/>
      <c r="BN160" s="109">
        <f t="shared" si="627"/>
        <v>0</v>
      </c>
      <c r="BO160" s="110"/>
      <c r="BP160" s="109">
        <f t="shared" si="628"/>
        <v>0</v>
      </c>
      <c r="BQ160" s="110"/>
      <c r="BR160" s="109">
        <f t="shared" si="629"/>
        <v>0</v>
      </c>
      <c r="BS160" s="110"/>
      <c r="BT160" s="116">
        <f t="shared" si="630"/>
        <v>0</v>
      </c>
      <c r="BU160" s="133"/>
      <c r="BV160" s="109">
        <f t="shared" si="631"/>
        <v>0</v>
      </c>
      <c r="BW160" s="110"/>
      <c r="BX160" s="109">
        <f t="shared" si="632"/>
        <v>0</v>
      </c>
      <c r="BY160" s="110"/>
      <c r="BZ160" s="109">
        <f t="shared" si="633"/>
        <v>0</v>
      </c>
      <c r="CA160" s="110"/>
      <c r="CB160" s="109">
        <f t="shared" si="634"/>
        <v>0</v>
      </c>
      <c r="CC160" s="134"/>
      <c r="CD160" s="110">
        <f t="shared" si="635"/>
        <v>0</v>
      </c>
      <c r="CE160" s="110"/>
      <c r="CF160" s="109">
        <f t="shared" si="636"/>
        <v>0</v>
      </c>
      <c r="CG160" s="110"/>
      <c r="CH160" s="109">
        <f t="shared" si="637"/>
        <v>0</v>
      </c>
      <c r="CI160" s="110"/>
      <c r="CJ160" s="109">
        <f t="shared" si="638"/>
        <v>0</v>
      </c>
      <c r="CK160" s="110"/>
      <c r="CL160" s="109">
        <f t="shared" si="639"/>
        <v>0</v>
      </c>
      <c r="CM160" s="110"/>
      <c r="CN160" s="109">
        <f t="shared" si="640"/>
        <v>0</v>
      </c>
      <c r="CO160" s="110"/>
      <c r="CP160" s="109">
        <f t="shared" si="641"/>
        <v>0</v>
      </c>
      <c r="CQ160" s="110"/>
      <c r="CR160" s="109">
        <f t="shared" si="642"/>
        <v>0</v>
      </c>
      <c r="CS160" s="110"/>
      <c r="CT160" s="109">
        <f t="shared" si="643"/>
        <v>0</v>
      </c>
      <c r="CU160" s="110"/>
      <c r="CV160" s="109">
        <f t="shared" si="644"/>
        <v>0</v>
      </c>
      <c r="CW160" s="132">
        <v>0</v>
      </c>
      <c r="CX160" s="109">
        <f t="shared" si="645"/>
        <v>0</v>
      </c>
      <c r="CY160" s="110"/>
      <c r="CZ160" s="116">
        <f t="shared" si="646"/>
        <v>0</v>
      </c>
      <c r="DA160" s="110"/>
      <c r="DB160" s="109">
        <f t="shared" si="647"/>
        <v>0</v>
      </c>
      <c r="DC160" s="134"/>
      <c r="DD160" s="109">
        <f t="shared" si="648"/>
        <v>0</v>
      </c>
      <c r="DE160" s="110"/>
      <c r="DF160" s="109">
        <f t="shared" si="649"/>
        <v>0</v>
      </c>
      <c r="DG160" s="110"/>
      <c r="DH160" s="109">
        <f t="shared" si="650"/>
        <v>0</v>
      </c>
      <c r="DI160" s="110"/>
      <c r="DJ160" s="122">
        <f t="shared" si="651"/>
        <v>0</v>
      </c>
      <c r="DK160" s="123">
        <f t="shared" si="652"/>
        <v>293</v>
      </c>
      <c r="DL160" s="122">
        <f t="shared" si="652"/>
        <v>26099954.496000003</v>
      </c>
      <c r="DM160" s="1"/>
      <c r="DN160" s="1">
        <f t="shared" si="653"/>
        <v>720.78</v>
      </c>
      <c r="DO160" s="52">
        <f t="shared" si="654"/>
        <v>720.78</v>
      </c>
      <c r="DQ160" s="52">
        <f t="shared" si="655"/>
        <v>293</v>
      </c>
    </row>
    <row r="161" spans="1:121" ht="45" hidden="1" customHeight="1" thickBot="1" x14ac:dyDescent="0.25">
      <c r="A161" s="161"/>
      <c r="B161" s="129">
        <v>130</v>
      </c>
      <c r="C161" s="101" t="s">
        <v>419</v>
      </c>
      <c r="D161" s="102" t="s">
        <v>420</v>
      </c>
      <c r="E161" s="89">
        <v>23150</v>
      </c>
      <c r="F161" s="130">
        <v>3.24</v>
      </c>
      <c r="G161" s="104">
        <v>1</v>
      </c>
      <c r="H161" s="105"/>
      <c r="I161" s="106">
        <v>1.4</v>
      </c>
      <c r="J161" s="106">
        <v>1.68</v>
      </c>
      <c r="K161" s="106">
        <v>2.23</v>
      </c>
      <c r="L161" s="107">
        <v>2.57</v>
      </c>
      <c r="M161" s="110">
        <v>0</v>
      </c>
      <c r="N161" s="109">
        <f t="shared" si="602"/>
        <v>0</v>
      </c>
      <c r="O161" s="110"/>
      <c r="P161" s="110">
        <f t="shared" si="603"/>
        <v>0</v>
      </c>
      <c r="Q161" s="110"/>
      <c r="R161" s="109">
        <f t="shared" si="604"/>
        <v>0</v>
      </c>
      <c r="S161" s="110"/>
      <c r="T161" s="109">
        <f t="shared" si="436"/>
        <v>0</v>
      </c>
      <c r="U161" s="110">
        <v>24</v>
      </c>
      <c r="V161" s="109">
        <f t="shared" si="605"/>
        <v>2772221.7600000002</v>
      </c>
      <c r="W161" s="110"/>
      <c r="X161" s="109">
        <f t="shared" si="606"/>
        <v>0</v>
      </c>
      <c r="Y161" s="110"/>
      <c r="Z161" s="109">
        <f t="shared" si="607"/>
        <v>0</v>
      </c>
      <c r="AA161" s="110"/>
      <c r="AB161" s="109">
        <f t="shared" si="608"/>
        <v>0</v>
      </c>
      <c r="AC161" s="110"/>
      <c r="AD161" s="109">
        <f t="shared" si="609"/>
        <v>0</v>
      </c>
      <c r="AE161" s="110"/>
      <c r="AF161" s="109">
        <f t="shared" si="610"/>
        <v>0</v>
      </c>
      <c r="AG161" s="117"/>
      <c r="AH161" s="109">
        <f t="shared" si="611"/>
        <v>0</v>
      </c>
      <c r="AI161" s="110"/>
      <c r="AJ161" s="109">
        <f t="shared" si="612"/>
        <v>0</v>
      </c>
      <c r="AK161" s="110"/>
      <c r="AL161" s="110">
        <f t="shared" si="613"/>
        <v>0</v>
      </c>
      <c r="AM161" s="110"/>
      <c r="AN161" s="109">
        <f t="shared" si="614"/>
        <v>0</v>
      </c>
      <c r="AO161" s="132">
        <v>2</v>
      </c>
      <c r="AP161" s="219">
        <f t="shared" si="615"/>
        <v>277222.17600000004</v>
      </c>
      <c r="AQ161" s="110"/>
      <c r="AR161" s="116">
        <f t="shared" si="616"/>
        <v>0</v>
      </c>
      <c r="AS161" s="110"/>
      <c r="AT161" s="109">
        <f t="shared" si="617"/>
        <v>0</v>
      </c>
      <c r="AU161" s="110"/>
      <c r="AV161" s="110">
        <f t="shared" si="618"/>
        <v>0</v>
      </c>
      <c r="AW161" s="110"/>
      <c r="AX161" s="109">
        <f t="shared" si="619"/>
        <v>0</v>
      </c>
      <c r="AY161" s="110"/>
      <c r="AZ161" s="109">
        <f t="shared" si="620"/>
        <v>0</v>
      </c>
      <c r="BA161" s="110"/>
      <c r="BB161" s="109">
        <f t="shared" si="621"/>
        <v>0</v>
      </c>
      <c r="BC161" s="110"/>
      <c r="BD161" s="109">
        <f t="shared" si="622"/>
        <v>0</v>
      </c>
      <c r="BE161" s="110"/>
      <c r="BF161" s="109">
        <f t="shared" si="623"/>
        <v>0</v>
      </c>
      <c r="BG161" s="110"/>
      <c r="BH161" s="109">
        <f t="shared" si="624"/>
        <v>0</v>
      </c>
      <c r="BI161" s="110"/>
      <c r="BJ161" s="109">
        <f t="shared" si="625"/>
        <v>0</v>
      </c>
      <c r="BK161" s="110"/>
      <c r="BL161" s="109">
        <f t="shared" si="626"/>
        <v>0</v>
      </c>
      <c r="BM161" s="110"/>
      <c r="BN161" s="109">
        <f t="shared" si="627"/>
        <v>0</v>
      </c>
      <c r="BO161" s="110"/>
      <c r="BP161" s="109">
        <f t="shared" si="628"/>
        <v>0</v>
      </c>
      <c r="BQ161" s="110"/>
      <c r="BR161" s="109">
        <f t="shared" si="629"/>
        <v>0</v>
      </c>
      <c r="BS161" s="110"/>
      <c r="BT161" s="116">
        <f t="shared" si="630"/>
        <v>0</v>
      </c>
      <c r="BU161" s="133"/>
      <c r="BV161" s="109">
        <f t="shared" si="631"/>
        <v>0</v>
      </c>
      <c r="BW161" s="110"/>
      <c r="BX161" s="109">
        <f t="shared" si="632"/>
        <v>0</v>
      </c>
      <c r="BY161" s="110"/>
      <c r="BZ161" s="109">
        <f t="shared" si="633"/>
        <v>0</v>
      </c>
      <c r="CA161" s="110"/>
      <c r="CB161" s="109">
        <f t="shared" si="634"/>
        <v>0</v>
      </c>
      <c r="CC161" s="134"/>
      <c r="CD161" s="110">
        <f t="shared" si="635"/>
        <v>0</v>
      </c>
      <c r="CE161" s="110"/>
      <c r="CF161" s="109">
        <f t="shared" si="636"/>
        <v>0</v>
      </c>
      <c r="CG161" s="110"/>
      <c r="CH161" s="109">
        <f t="shared" si="637"/>
        <v>0</v>
      </c>
      <c r="CI161" s="110"/>
      <c r="CJ161" s="109">
        <f t="shared" si="638"/>
        <v>0</v>
      </c>
      <c r="CK161" s="110"/>
      <c r="CL161" s="109">
        <f t="shared" si="639"/>
        <v>0</v>
      </c>
      <c r="CM161" s="110"/>
      <c r="CN161" s="109">
        <f t="shared" si="640"/>
        <v>0</v>
      </c>
      <c r="CO161" s="110"/>
      <c r="CP161" s="109">
        <f t="shared" si="641"/>
        <v>0</v>
      </c>
      <c r="CQ161" s="110"/>
      <c r="CR161" s="109">
        <f t="shared" si="642"/>
        <v>0</v>
      </c>
      <c r="CS161" s="110"/>
      <c r="CT161" s="109">
        <f t="shared" si="643"/>
        <v>0</v>
      </c>
      <c r="CU161" s="110"/>
      <c r="CV161" s="109">
        <f t="shared" si="644"/>
        <v>0</v>
      </c>
      <c r="CW161" s="132">
        <v>0</v>
      </c>
      <c r="CX161" s="109">
        <f t="shared" si="645"/>
        <v>0</v>
      </c>
      <c r="CY161" s="110"/>
      <c r="CZ161" s="116">
        <f t="shared" si="646"/>
        <v>0</v>
      </c>
      <c r="DA161" s="110"/>
      <c r="DB161" s="109">
        <f t="shared" si="647"/>
        <v>0</v>
      </c>
      <c r="DC161" s="134"/>
      <c r="DD161" s="109">
        <f t="shared" si="648"/>
        <v>0</v>
      </c>
      <c r="DE161" s="110"/>
      <c r="DF161" s="109">
        <f t="shared" si="649"/>
        <v>0</v>
      </c>
      <c r="DG161" s="110"/>
      <c r="DH161" s="109">
        <f t="shared" si="650"/>
        <v>0</v>
      </c>
      <c r="DI161" s="110"/>
      <c r="DJ161" s="122">
        <f t="shared" si="651"/>
        <v>0</v>
      </c>
      <c r="DK161" s="123">
        <f t="shared" si="652"/>
        <v>26</v>
      </c>
      <c r="DL161" s="122">
        <f t="shared" si="652"/>
        <v>3049443.9360000002</v>
      </c>
      <c r="DM161" s="1"/>
      <c r="DN161" s="1">
        <f t="shared" si="653"/>
        <v>84.240000000000009</v>
      </c>
      <c r="DO161" s="52">
        <f t="shared" si="654"/>
        <v>84.240000000000009</v>
      </c>
      <c r="DQ161" s="52">
        <f t="shared" si="655"/>
        <v>26</v>
      </c>
    </row>
    <row r="162" spans="1:121" ht="30" hidden="1" customHeight="1" thickBot="1" x14ac:dyDescent="0.3">
      <c r="A162" s="161"/>
      <c r="B162" s="129">
        <v>131</v>
      </c>
      <c r="C162" s="101" t="s">
        <v>421</v>
      </c>
      <c r="D162" s="102" t="s">
        <v>422</v>
      </c>
      <c r="E162" s="89">
        <v>23150</v>
      </c>
      <c r="F162" s="130">
        <v>1.0900000000000001</v>
      </c>
      <c r="G162" s="104">
        <v>1</v>
      </c>
      <c r="H162" s="105"/>
      <c r="I162" s="106">
        <v>1.4</v>
      </c>
      <c r="J162" s="106">
        <v>1.68</v>
      </c>
      <c r="K162" s="106">
        <v>2.23</v>
      </c>
      <c r="L162" s="107">
        <v>2.57</v>
      </c>
      <c r="M162" s="110">
        <v>7</v>
      </c>
      <c r="N162" s="109">
        <f t="shared" si="602"/>
        <v>272017.13</v>
      </c>
      <c r="O162" s="110">
        <v>1</v>
      </c>
      <c r="P162" s="110">
        <f t="shared" si="603"/>
        <v>38859.590000000004</v>
      </c>
      <c r="Q162" s="110"/>
      <c r="R162" s="109">
        <f t="shared" si="604"/>
        <v>0</v>
      </c>
      <c r="S162" s="110"/>
      <c r="T162" s="109">
        <f t="shared" si="436"/>
        <v>0</v>
      </c>
      <c r="U162" s="110">
        <v>82</v>
      </c>
      <c r="V162" s="109">
        <f t="shared" si="605"/>
        <v>3186486.3800000004</v>
      </c>
      <c r="W162" s="110"/>
      <c r="X162" s="109">
        <f t="shared" si="606"/>
        <v>0</v>
      </c>
      <c r="Y162" s="110"/>
      <c r="Z162" s="109">
        <f t="shared" si="607"/>
        <v>0</v>
      </c>
      <c r="AA162" s="110"/>
      <c r="AB162" s="109">
        <f t="shared" si="608"/>
        <v>0</v>
      </c>
      <c r="AC162" s="110"/>
      <c r="AD162" s="109">
        <f t="shared" si="609"/>
        <v>0</v>
      </c>
      <c r="AE162" s="110"/>
      <c r="AF162" s="109">
        <f t="shared" si="610"/>
        <v>0</v>
      </c>
      <c r="AG162" s="117">
        <v>10</v>
      </c>
      <c r="AH162" s="109">
        <f t="shared" si="611"/>
        <v>388595.9</v>
      </c>
      <c r="AI162" s="110"/>
      <c r="AJ162" s="109">
        <f t="shared" si="612"/>
        <v>0</v>
      </c>
      <c r="AK162" s="110"/>
      <c r="AL162" s="110">
        <f t="shared" si="613"/>
        <v>0</v>
      </c>
      <c r="AM162" s="110"/>
      <c r="AN162" s="109">
        <f t="shared" si="614"/>
        <v>0</v>
      </c>
      <c r="AO162" s="132">
        <v>143</v>
      </c>
      <c r="AP162" s="263">
        <f>(AO162*$E162*$F162*$G162*$J162*$AP$11)+0.04</f>
        <v>6668305.6840000013</v>
      </c>
      <c r="AQ162" s="134"/>
      <c r="AR162" s="116">
        <f t="shared" si="616"/>
        <v>0</v>
      </c>
      <c r="AS162" s="110"/>
      <c r="AT162" s="109">
        <f t="shared" si="617"/>
        <v>0</v>
      </c>
      <c r="AU162" s="110"/>
      <c r="AV162" s="110">
        <f t="shared" si="618"/>
        <v>0</v>
      </c>
      <c r="AW162" s="110"/>
      <c r="AX162" s="109">
        <f t="shared" si="619"/>
        <v>0</v>
      </c>
      <c r="AY162" s="110"/>
      <c r="AZ162" s="109">
        <f t="shared" si="620"/>
        <v>0</v>
      </c>
      <c r="BA162" s="110"/>
      <c r="BB162" s="109">
        <f t="shared" si="621"/>
        <v>0</v>
      </c>
      <c r="BC162" s="110"/>
      <c r="BD162" s="109">
        <f t="shared" si="622"/>
        <v>0</v>
      </c>
      <c r="BE162" s="110"/>
      <c r="BF162" s="109">
        <f t="shared" si="623"/>
        <v>0</v>
      </c>
      <c r="BG162" s="110"/>
      <c r="BH162" s="109">
        <f t="shared" si="624"/>
        <v>0</v>
      </c>
      <c r="BI162" s="110"/>
      <c r="BJ162" s="109">
        <f t="shared" si="625"/>
        <v>0</v>
      </c>
      <c r="BK162" s="110"/>
      <c r="BL162" s="109">
        <f t="shared" si="626"/>
        <v>0</v>
      </c>
      <c r="BM162" s="110"/>
      <c r="BN162" s="109">
        <f t="shared" si="627"/>
        <v>0</v>
      </c>
      <c r="BO162" s="110"/>
      <c r="BP162" s="109">
        <f t="shared" si="628"/>
        <v>0</v>
      </c>
      <c r="BQ162" s="110"/>
      <c r="BR162" s="109">
        <f t="shared" si="629"/>
        <v>0</v>
      </c>
      <c r="BS162" s="110"/>
      <c r="BT162" s="116">
        <f t="shared" si="630"/>
        <v>0</v>
      </c>
      <c r="BU162" s="133"/>
      <c r="BV162" s="109">
        <f t="shared" si="631"/>
        <v>0</v>
      </c>
      <c r="BW162" s="110"/>
      <c r="BX162" s="109">
        <f t="shared" si="632"/>
        <v>0</v>
      </c>
      <c r="BY162" s="110"/>
      <c r="BZ162" s="109">
        <f t="shared" si="633"/>
        <v>0</v>
      </c>
      <c r="CA162" s="110"/>
      <c r="CB162" s="109">
        <f t="shared" si="634"/>
        <v>0</v>
      </c>
      <c r="CC162" s="134"/>
      <c r="CD162" s="110">
        <f t="shared" si="635"/>
        <v>0</v>
      </c>
      <c r="CE162" s="110"/>
      <c r="CF162" s="109">
        <f t="shared" si="636"/>
        <v>0</v>
      </c>
      <c r="CG162" s="110"/>
      <c r="CH162" s="109">
        <f t="shared" si="637"/>
        <v>0</v>
      </c>
      <c r="CI162" s="110"/>
      <c r="CJ162" s="109">
        <f t="shared" si="638"/>
        <v>0</v>
      </c>
      <c r="CK162" s="110"/>
      <c r="CL162" s="109">
        <f t="shared" si="639"/>
        <v>0</v>
      </c>
      <c r="CM162" s="110"/>
      <c r="CN162" s="109">
        <f t="shared" si="640"/>
        <v>0</v>
      </c>
      <c r="CO162" s="110"/>
      <c r="CP162" s="109">
        <f t="shared" si="641"/>
        <v>0</v>
      </c>
      <c r="CQ162" s="110"/>
      <c r="CR162" s="109">
        <f t="shared" si="642"/>
        <v>0</v>
      </c>
      <c r="CS162" s="110"/>
      <c r="CT162" s="109">
        <f t="shared" si="643"/>
        <v>0</v>
      </c>
      <c r="CU162" s="110"/>
      <c r="CV162" s="109">
        <f t="shared" si="644"/>
        <v>0</v>
      </c>
      <c r="CW162" s="132"/>
      <c r="CX162" s="109">
        <f t="shared" si="645"/>
        <v>0</v>
      </c>
      <c r="CY162" s="110"/>
      <c r="CZ162" s="116">
        <f t="shared" si="646"/>
        <v>0</v>
      </c>
      <c r="DA162" s="110"/>
      <c r="DB162" s="109">
        <f t="shared" si="647"/>
        <v>0</v>
      </c>
      <c r="DC162" s="134"/>
      <c r="DD162" s="109">
        <f t="shared" si="648"/>
        <v>0</v>
      </c>
      <c r="DE162" s="110"/>
      <c r="DF162" s="109">
        <f t="shared" si="649"/>
        <v>0</v>
      </c>
      <c r="DG162" s="110"/>
      <c r="DH162" s="109">
        <f t="shared" si="650"/>
        <v>0</v>
      </c>
      <c r="DI162" s="110"/>
      <c r="DJ162" s="122">
        <f t="shared" si="651"/>
        <v>0</v>
      </c>
      <c r="DK162" s="123">
        <f t="shared" si="652"/>
        <v>243</v>
      </c>
      <c r="DL162" s="122">
        <f t="shared" si="652"/>
        <v>10554264.684000002</v>
      </c>
      <c r="DM162" s="1"/>
      <c r="DN162" s="1">
        <f t="shared" si="653"/>
        <v>264.87</v>
      </c>
      <c r="DO162" s="52">
        <f t="shared" si="654"/>
        <v>264.87</v>
      </c>
      <c r="DQ162" s="52">
        <f t="shared" si="655"/>
        <v>243</v>
      </c>
    </row>
    <row r="163" spans="1:121" ht="30" hidden="1" customHeight="1" x14ac:dyDescent="0.25">
      <c r="A163" s="161"/>
      <c r="B163" s="129">
        <v>132</v>
      </c>
      <c r="C163" s="101" t="s">
        <v>423</v>
      </c>
      <c r="D163" s="102" t="s">
        <v>424</v>
      </c>
      <c r="E163" s="89">
        <v>23150</v>
      </c>
      <c r="F163" s="130">
        <v>1.36</v>
      </c>
      <c r="G163" s="104">
        <v>1</v>
      </c>
      <c r="H163" s="105"/>
      <c r="I163" s="106">
        <v>1.4</v>
      </c>
      <c r="J163" s="106">
        <v>1.68</v>
      </c>
      <c r="K163" s="106">
        <v>2.23</v>
      </c>
      <c r="L163" s="107">
        <v>2.57</v>
      </c>
      <c r="M163" s="110">
        <v>2</v>
      </c>
      <c r="N163" s="109">
        <f t="shared" si="602"/>
        <v>96970.720000000016</v>
      </c>
      <c r="O163" s="110">
        <v>1</v>
      </c>
      <c r="P163" s="110">
        <f t="shared" si="603"/>
        <v>48485.360000000008</v>
      </c>
      <c r="Q163" s="110"/>
      <c r="R163" s="109">
        <f t="shared" si="604"/>
        <v>0</v>
      </c>
      <c r="S163" s="110"/>
      <c r="T163" s="109">
        <f t="shared" si="436"/>
        <v>0</v>
      </c>
      <c r="U163" s="110">
        <v>1</v>
      </c>
      <c r="V163" s="109">
        <f t="shared" si="605"/>
        <v>48485.360000000008</v>
      </c>
      <c r="W163" s="110"/>
      <c r="X163" s="109">
        <f t="shared" si="606"/>
        <v>0</v>
      </c>
      <c r="Y163" s="110"/>
      <c r="Z163" s="109">
        <f t="shared" si="607"/>
        <v>0</v>
      </c>
      <c r="AA163" s="110"/>
      <c r="AB163" s="109">
        <f t="shared" si="608"/>
        <v>0</v>
      </c>
      <c r="AC163" s="110"/>
      <c r="AD163" s="109">
        <f t="shared" si="609"/>
        <v>0</v>
      </c>
      <c r="AE163" s="110"/>
      <c r="AF163" s="109">
        <f t="shared" si="610"/>
        <v>0</v>
      </c>
      <c r="AG163" s="117">
        <v>10</v>
      </c>
      <c r="AH163" s="109">
        <f t="shared" si="611"/>
        <v>484853.60000000003</v>
      </c>
      <c r="AI163" s="110"/>
      <c r="AJ163" s="109">
        <f t="shared" si="612"/>
        <v>0</v>
      </c>
      <c r="AK163" s="110"/>
      <c r="AL163" s="110">
        <f t="shared" si="613"/>
        <v>0</v>
      </c>
      <c r="AM163" s="110"/>
      <c r="AN163" s="109">
        <f t="shared" si="614"/>
        <v>0</v>
      </c>
      <c r="AO163" s="131">
        <v>1</v>
      </c>
      <c r="AP163" s="238">
        <f>(AO163*$E163*$F163*$G163*$J163*$AP$11)</f>
        <v>58182.432000000008</v>
      </c>
      <c r="AQ163" s="110"/>
      <c r="AR163" s="116">
        <f t="shared" si="616"/>
        <v>0</v>
      </c>
      <c r="AS163" s="110"/>
      <c r="AT163" s="109">
        <f t="shared" si="617"/>
        <v>0</v>
      </c>
      <c r="AU163" s="110">
        <v>2</v>
      </c>
      <c r="AV163" s="110">
        <f t="shared" si="618"/>
        <v>79339.680000000008</v>
      </c>
      <c r="AW163" s="110"/>
      <c r="AX163" s="109">
        <f t="shared" si="619"/>
        <v>0</v>
      </c>
      <c r="AY163" s="110"/>
      <c r="AZ163" s="109">
        <f t="shared" si="620"/>
        <v>0</v>
      </c>
      <c r="BA163" s="110"/>
      <c r="BB163" s="109">
        <f t="shared" si="621"/>
        <v>0</v>
      </c>
      <c r="BC163" s="110"/>
      <c r="BD163" s="109">
        <f t="shared" si="622"/>
        <v>0</v>
      </c>
      <c r="BE163" s="110"/>
      <c r="BF163" s="109">
        <f t="shared" si="623"/>
        <v>0</v>
      </c>
      <c r="BG163" s="110"/>
      <c r="BH163" s="109">
        <f t="shared" si="624"/>
        <v>0</v>
      </c>
      <c r="BI163" s="110"/>
      <c r="BJ163" s="109">
        <f t="shared" si="625"/>
        <v>0</v>
      </c>
      <c r="BK163" s="110"/>
      <c r="BL163" s="109">
        <f t="shared" si="626"/>
        <v>0</v>
      </c>
      <c r="BM163" s="110"/>
      <c r="BN163" s="109">
        <f t="shared" si="627"/>
        <v>0</v>
      </c>
      <c r="BO163" s="110"/>
      <c r="BP163" s="109">
        <f t="shared" si="628"/>
        <v>0</v>
      </c>
      <c r="BQ163" s="110"/>
      <c r="BR163" s="109">
        <f t="shared" si="629"/>
        <v>0</v>
      </c>
      <c r="BS163" s="110"/>
      <c r="BT163" s="116">
        <f t="shared" si="630"/>
        <v>0</v>
      </c>
      <c r="BU163" s="133"/>
      <c r="BV163" s="109">
        <f t="shared" si="631"/>
        <v>0</v>
      </c>
      <c r="BW163" s="110"/>
      <c r="BX163" s="109">
        <f t="shared" si="632"/>
        <v>0</v>
      </c>
      <c r="BY163" s="110"/>
      <c r="BZ163" s="109">
        <f t="shared" si="633"/>
        <v>0</v>
      </c>
      <c r="CA163" s="110"/>
      <c r="CB163" s="109">
        <f t="shared" si="634"/>
        <v>0</v>
      </c>
      <c r="CC163" s="134"/>
      <c r="CD163" s="110">
        <f t="shared" si="635"/>
        <v>0</v>
      </c>
      <c r="CE163" s="110"/>
      <c r="CF163" s="109">
        <f t="shared" si="636"/>
        <v>0</v>
      </c>
      <c r="CG163" s="110"/>
      <c r="CH163" s="109">
        <f t="shared" si="637"/>
        <v>0</v>
      </c>
      <c r="CI163" s="110"/>
      <c r="CJ163" s="109">
        <f t="shared" si="638"/>
        <v>0</v>
      </c>
      <c r="CK163" s="110"/>
      <c r="CL163" s="109">
        <f t="shared" si="639"/>
        <v>0</v>
      </c>
      <c r="CM163" s="110"/>
      <c r="CN163" s="109">
        <f t="shared" si="640"/>
        <v>0</v>
      </c>
      <c r="CO163" s="110"/>
      <c r="CP163" s="109">
        <f t="shared" si="641"/>
        <v>0</v>
      </c>
      <c r="CQ163" s="110"/>
      <c r="CR163" s="109">
        <f t="shared" si="642"/>
        <v>0</v>
      </c>
      <c r="CS163" s="110"/>
      <c r="CT163" s="109">
        <f t="shared" si="643"/>
        <v>0</v>
      </c>
      <c r="CU163" s="110"/>
      <c r="CV163" s="109">
        <f t="shared" si="644"/>
        <v>0</v>
      </c>
      <c r="CW163" s="132">
        <v>0</v>
      </c>
      <c r="CX163" s="109">
        <f t="shared" si="645"/>
        <v>0</v>
      </c>
      <c r="CY163" s="110"/>
      <c r="CZ163" s="116">
        <f t="shared" si="646"/>
        <v>0</v>
      </c>
      <c r="DA163" s="110"/>
      <c r="DB163" s="109">
        <f t="shared" si="647"/>
        <v>0</v>
      </c>
      <c r="DC163" s="134"/>
      <c r="DD163" s="109">
        <f t="shared" si="648"/>
        <v>0</v>
      </c>
      <c r="DE163" s="110"/>
      <c r="DF163" s="109">
        <f t="shared" si="649"/>
        <v>0</v>
      </c>
      <c r="DG163" s="110"/>
      <c r="DH163" s="109">
        <f t="shared" si="650"/>
        <v>0</v>
      </c>
      <c r="DI163" s="110"/>
      <c r="DJ163" s="122">
        <f t="shared" si="651"/>
        <v>0</v>
      </c>
      <c r="DK163" s="123">
        <f t="shared" si="652"/>
        <v>17</v>
      </c>
      <c r="DL163" s="122">
        <f t="shared" si="652"/>
        <v>816317.15200000012</v>
      </c>
      <c r="DM163" s="1"/>
      <c r="DN163" s="1">
        <f t="shared" si="653"/>
        <v>23.12</v>
      </c>
      <c r="DO163" s="52">
        <f t="shared" si="654"/>
        <v>23.12</v>
      </c>
      <c r="DQ163" s="52">
        <f t="shared" si="655"/>
        <v>17</v>
      </c>
    </row>
    <row r="164" spans="1:121" ht="30" hidden="1" customHeight="1" x14ac:dyDescent="0.25">
      <c r="A164" s="161"/>
      <c r="B164" s="129">
        <v>133</v>
      </c>
      <c r="C164" s="101" t="s">
        <v>425</v>
      </c>
      <c r="D164" s="102" t="s">
        <v>426</v>
      </c>
      <c r="E164" s="89">
        <v>23150</v>
      </c>
      <c r="F164" s="130">
        <v>1.41</v>
      </c>
      <c r="G164" s="104">
        <v>1</v>
      </c>
      <c r="H164" s="105"/>
      <c r="I164" s="106">
        <v>1.4</v>
      </c>
      <c r="J164" s="106">
        <v>1.68</v>
      </c>
      <c r="K164" s="106">
        <v>2.23</v>
      </c>
      <c r="L164" s="107">
        <v>2.57</v>
      </c>
      <c r="M164" s="110">
        <v>2</v>
      </c>
      <c r="N164" s="109">
        <f t="shared" si="602"/>
        <v>100535.81999999999</v>
      </c>
      <c r="O164" s="110"/>
      <c r="P164" s="110">
        <f t="shared" si="603"/>
        <v>0</v>
      </c>
      <c r="Q164" s="110"/>
      <c r="R164" s="109">
        <f t="shared" si="604"/>
        <v>0</v>
      </c>
      <c r="S164" s="110"/>
      <c r="T164" s="109">
        <f t="shared" si="436"/>
        <v>0</v>
      </c>
      <c r="U164" s="110">
        <v>6</v>
      </c>
      <c r="V164" s="109">
        <f t="shared" si="605"/>
        <v>301607.46000000002</v>
      </c>
      <c r="W164" s="110"/>
      <c r="X164" s="109">
        <f t="shared" si="606"/>
        <v>0</v>
      </c>
      <c r="Y164" s="110"/>
      <c r="Z164" s="109">
        <f t="shared" si="607"/>
        <v>0</v>
      </c>
      <c r="AA164" s="110"/>
      <c r="AB164" s="109">
        <f t="shared" si="608"/>
        <v>0</v>
      </c>
      <c r="AC164" s="110"/>
      <c r="AD164" s="109">
        <f t="shared" si="609"/>
        <v>0</v>
      </c>
      <c r="AE164" s="110"/>
      <c r="AF164" s="109">
        <f t="shared" si="610"/>
        <v>0</v>
      </c>
      <c r="AG164" s="117">
        <v>40</v>
      </c>
      <c r="AH164" s="109">
        <f t="shared" si="611"/>
        <v>2010716.4000000001</v>
      </c>
      <c r="AI164" s="110"/>
      <c r="AJ164" s="109">
        <f t="shared" si="612"/>
        <v>0</v>
      </c>
      <c r="AK164" s="110"/>
      <c r="AL164" s="110">
        <f t="shared" si="613"/>
        <v>0</v>
      </c>
      <c r="AM164" s="110"/>
      <c r="AN164" s="109">
        <f t="shared" si="614"/>
        <v>0</v>
      </c>
      <c r="AO164" s="132"/>
      <c r="AP164" s="109">
        <f>(AO164*$E164*$F164*$G164*$J164*$AP$11)</f>
        <v>0</v>
      </c>
      <c r="AQ164" s="110"/>
      <c r="AR164" s="116">
        <f t="shared" si="616"/>
        <v>0</v>
      </c>
      <c r="AS164" s="110"/>
      <c r="AT164" s="109">
        <f t="shared" si="617"/>
        <v>0</v>
      </c>
      <c r="AU164" s="110"/>
      <c r="AV164" s="110">
        <f t="shared" si="618"/>
        <v>0</v>
      </c>
      <c r="AW164" s="110"/>
      <c r="AX164" s="109">
        <f t="shared" si="619"/>
        <v>0</v>
      </c>
      <c r="AY164" s="110"/>
      <c r="AZ164" s="109">
        <f t="shared" si="620"/>
        <v>0</v>
      </c>
      <c r="BA164" s="110"/>
      <c r="BB164" s="109">
        <f t="shared" si="621"/>
        <v>0</v>
      </c>
      <c r="BC164" s="110"/>
      <c r="BD164" s="109">
        <f t="shared" si="622"/>
        <v>0</v>
      </c>
      <c r="BE164" s="110"/>
      <c r="BF164" s="109">
        <f t="shared" si="623"/>
        <v>0</v>
      </c>
      <c r="BG164" s="110"/>
      <c r="BH164" s="109">
        <f t="shared" si="624"/>
        <v>0</v>
      </c>
      <c r="BI164" s="110"/>
      <c r="BJ164" s="109">
        <f t="shared" si="625"/>
        <v>0</v>
      </c>
      <c r="BK164" s="110"/>
      <c r="BL164" s="109">
        <f t="shared" si="626"/>
        <v>0</v>
      </c>
      <c r="BM164" s="110"/>
      <c r="BN164" s="109">
        <f t="shared" si="627"/>
        <v>0</v>
      </c>
      <c r="BO164" s="110"/>
      <c r="BP164" s="109">
        <f t="shared" si="628"/>
        <v>0</v>
      </c>
      <c r="BQ164" s="110"/>
      <c r="BR164" s="109">
        <f t="shared" si="629"/>
        <v>0</v>
      </c>
      <c r="BS164" s="110"/>
      <c r="BT164" s="116">
        <f t="shared" si="630"/>
        <v>0</v>
      </c>
      <c r="BU164" s="133"/>
      <c r="BV164" s="109">
        <f t="shared" si="631"/>
        <v>0</v>
      </c>
      <c r="BW164" s="110"/>
      <c r="BX164" s="109">
        <f t="shared" si="632"/>
        <v>0</v>
      </c>
      <c r="BY164" s="110"/>
      <c r="BZ164" s="109">
        <f t="shared" si="633"/>
        <v>0</v>
      </c>
      <c r="CA164" s="110"/>
      <c r="CB164" s="109">
        <f t="shared" si="634"/>
        <v>0</v>
      </c>
      <c r="CC164" s="134"/>
      <c r="CD164" s="110">
        <f t="shared" si="635"/>
        <v>0</v>
      </c>
      <c r="CE164" s="110"/>
      <c r="CF164" s="109">
        <f t="shared" si="636"/>
        <v>0</v>
      </c>
      <c r="CG164" s="110"/>
      <c r="CH164" s="109">
        <f t="shared" si="637"/>
        <v>0</v>
      </c>
      <c r="CI164" s="110"/>
      <c r="CJ164" s="109">
        <f t="shared" si="638"/>
        <v>0</v>
      </c>
      <c r="CK164" s="110"/>
      <c r="CL164" s="109">
        <f t="shared" si="639"/>
        <v>0</v>
      </c>
      <c r="CM164" s="110"/>
      <c r="CN164" s="109">
        <f t="shared" si="640"/>
        <v>0</v>
      </c>
      <c r="CO164" s="110"/>
      <c r="CP164" s="109">
        <f t="shared" si="641"/>
        <v>0</v>
      </c>
      <c r="CQ164" s="110"/>
      <c r="CR164" s="109">
        <f t="shared" si="642"/>
        <v>0</v>
      </c>
      <c r="CS164" s="110"/>
      <c r="CT164" s="109">
        <f t="shared" si="643"/>
        <v>0</v>
      </c>
      <c r="CU164" s="110"/>
      <c r="CV164" s="109">
        <f t="shared" si="644"/>
        <v>0</v>
      </c>
      <c r="CW164" s="132">
        <v>0</v>
      </c>
      <c r="CX164" s="109">
        <f t="shared" si="645"/>
        <v>0</v>
      </c>
      <c r="CY164" s="110"/>
      <c r="CZ164" s="116">
        <f t="shared" si="646"/>
        <v>0</v>
      </c>
      <c r="DA164" s="110"/>
      <c r="DB164" s="109">
        <f t="shared" si="647"/>
        <v>0</v>
      </c>
      <c r="DC164" s="134"/>
      <c r="DD164" s="109">
        <f t="shared" si="648"/>
        <v>0</v>
      </c>
      <c r="DE164" s="110"/>
      <c r="DF164" s="109">
        <f t="shared" si="649"/>
        <v>0</v>
      </c>
      <c r="DG164" s="110"/>
      <c r="DH164" s="109">
        <f t="shared" si="650"/>
        <v>0</v>
      </c>
      <c r="DI164" s="110"/>
      <c r="DJ164" s="122">
        <f t="shared" si="651"/>
        <v>0</v>
      </c>
      <c r="DK164" s="123">
        <f t="shared" si="652"/>
        <v>48</v>
      </c>
      <c r="DL164" s="122">
        <f t="shared" si="652"/>
        <v>2412859.6800000002</v>
      </c>
      <c r="DM164" s="1"/>
      <c r="DN164" s="1">
        <f t="shared" si="653"/>
        <v>67.679999999999993</v>
      </c>
      <c r="DO164" s="52">
        <f t="shared" si="654"/>
        <v>67.679999999999993</v>
      </c>
      <c r="DQ164" s="52">
        <f t="shared" si="655"/>
        <v>48</v>
      </c>
    </row>
    <row r="165" spans="1:121" ht="45" hidden="1" customHeight="1" x14ac:dyDescent="0.25">
      <c r="A165" s="161"/>
      <c r="B165" s="129">
        <v>134</v>
      </c>
      <c r="C165" s="101" t="s">
        <v>427</v>
      </c>
      <c r="D165" s="102" t="s">
        <v>428</v>
      </c>
      <c r="E165" s="89">
        <v>23150</v>
      </c>
      <c r="F165" s="130">
        <v>1.88</v>
      </c>
      <c r="G165" s="104">
        <v>1</v>
      </c>
      <c r="H165" s="105"/>
      <c r="I165" s="106">
        <v>1.4</v>
      </c>
      <c r="J165" s="106">
        <v>1.68</v>
      </c>
      <c r="K165" s="106">
        <v>2.23</v>
      </c>
      <c r="L165" s="107">
        <v>2.57</v>
      </c>
      <c r="M165" s="110">
        <v>0</v>
      </c>
      <c r="N165" s="109">
        <f t="shared" si="602"/>
        <v>0</v>
      </c>
      <c r="O165" s="110"/>
      <c r="P165" s="110">
        <f t="shared" si="603"/>
        <v>0</v>
      </c>
      <c r="Q165" s="110"/>
      <c r="R165" s="109">
        <f t="shared" si="604"/>
        <v>0</v>
      </c>
      <c r="S165" s="110"/>
      <c r="T165" s="109">
        <f t="shared" si="436"/>
        <v>0</v>
      </c>
      <c r="U165" s="110">
        <v>13</v>
      </c>
      <c r="V165" s="109">
        <f t="shared" si="605"/>
        <v>871310.44</v>
      </c>
      <c r="W165" s="110"/>
      <c r="X165" s="109">
        <f t="shared" si="606"/>
        <v>0</v>
      </c>
      <c r="Y165" s="110"/>
      <c r="Z165" s="109">
        <f t="shared" si="607"/>
        <v>0</v>
      </c>
      <c r="AA165" s="110"/>
      <c r="AB165" s="109">
        <f t="shared" si="608"/>
        <v>0</v>
      </c>
      <c r="AC165" s="110"/>
      <c r="AD165" s="109">
        <f t="shared" si="609"/>
        <v>0</v>
      </c>
      <c r="AE165" s="110"/>
      <c r="AF165" s="109">
        <f t="shared" si="610"/>
        <v>0</v>
      </c>
      <c r="AG165" s="117"/>
      <c r="AH165" s="109">
        <f t="shared" si="611"/>
        <v>0</v>
      </c>
      <c r="AI165" s="110"/>
      <c r="AJ165" s="109">
        <f t="shared" si="612"/>
        <v>0</v>
      </c>
      <c r="AK165" s="110"/>
      <c r="AL165" s="110">
        <f t="shared" si="613"/>
        <v>0</v>
      </c>
      <c r="AM165" s="110"/>
      <c r="AN165" s="109">
        <f t="shared" si="614"/>
        <v>0</v>
      </c>
      <c r="AO165" s="132">
        <v>4</v>
      </c>
      <c r="AP165" s="109">
        <f>(AO165*$E165*$F165*$G165*$J165*$AP$11)</f>
        <v>321714.62400000001</v>
      </c>
      <c r="AQ165" s="110"/>
      <c r="AR165" s="116">
        <f t="shared" si="616"/>
        <v>0</v>
      </c>
      <c r="AS165" s="110"/>
      <c r="AT165" s="109">
        <f t="shared" si="617"/>
        <v>0</v>
      </c>
      <c r="AU165" s="110"/>
      <c r="AV165" s="110">
        <f t="shared" si="618"/>
        <v>0</v>
      </c>
      <c r="AW165" s="110"/>
      <c r="AX165" s="109">
        <f t="shared" si="619"/>
        <v>0</v>
      </c>
      <c r="AY165" s="110"/>
      <c r="AZ165" s="109">
        <f t="shared" si="620"/>
        <v>0</v>
      </c>
      <c r="BA165" s="110"/>
      <c r="BB165" s="109">
        <f t="shared" si="621"/>
        <v>0</v>
      </c>
      <c r="BC165" s="110"/>
      <c r="BD165" s="109">
        <f t="shared" si="622"/>
        <v>0</v>
      </c>
      <c r="BE165" s="110"/>
      <c r="BF165" s="109">
        <f t="shared" si="623"/>
        <v>0</v>
      </c>
      <c r="BG165" s="110"/>
      <c r="BH165" s="109">
        <f t="shared" si="624"/>
        <v>0</v>
      </c>
      <c r="BI165" s="110"/>
      <c r="BJ165" s="109">
        <f t="shared" si="625"/>
        <v>0</v>
      </c>
      <c r="BK165" s="110"/>
      <c r="BL165" s="109">
        <f t="shared" si="626"/>
        <v>0</v>
      </c>
      <c r="BM165" s="110"/>
      <c r="BN165" s="109">
        <f t="shared" si="627"/>
        <v>0</v>
      </c>
      <c r="BO165" s="110"/>
      <c r="BP165" s="109">
        <f t="shared" si="628"/>
        <v>0</v>
      </c>
      <c r="BQ165" s="110"/>
      <c r="BR165" s="109">
        <f t="shared" si="629"/>
        <v>0</v>
      </c>
      <c r="BS165" s="110"/>
      <c r="BT165" s="116">
        <f t="shared" si="630"/>
        <v>0</v>
      </c>
      <c r="BU165" s="133"/>
      <c r="BV165" s="109">
        <f t="shared" si="631"/>
        <v>0</v>
      </c>
      <c r="BW165" s="110"/>
      <c r="BX165" s="109">
        <f t="shared" si="632"/>
        <v>0</v>
      </c>
      <c r="BY165" s="110"/>
      <c r="BZ165" s="109">
        <f t="shared" si="633"/>
        <v>0</v>
      </c>
      <c r="CA165" s="110"/>
      <c r="CB165" s="109">
        <f t="shared" si="634"/>
        <v>0</v>
      </c>
      <c r="CC165" s="134"/>
      <c r="CD165" s="110">
        <f t="shared" si="635"/>
        <v>0</v>
      </c>
      <c r="CE165" s="110"/>
      <c r="CF165" s="109">
        <f t="shared" si="636"/>
        <v>0</v>
      </c>
      <c r="CG165" s="110"/>
      <c r="CH165" s="109">
        <f t="shared" si="637"/>
        <v>0</v>
      </c>
      <c r="CI165" s="110"/>
      <c r="CJ165" s="109">
        <f t="shared" si="638"/>
        <v>0</v>
      </c>
      <c r="CK165" s="110"/>
      <c r="CL165" s="109">
        <f t="shared" si="639"/>
        <v>0</v>
      </c>
      <c r="CM165" s="110"/>
      <c r="CN165" s="109">
        <f t="shared" si="640"/>
        <v>0</v>
      </c>
      <c r="CO165" s="110"/>
      <c r="CP165" s="109">
        <f t="shared" si="641"/>
        <v>0</v>
      </c>
      <c r="CQ165" s="110"/>
      <c r="CR165" s="109">
        <f t="shared" si="642"/>
        <v>0</v>
      </c>
      <c r="CS165" s="110"/>
      <c r="CT165" s="109">
        <f t="shared" si="643"/>
        <v>0</v>
      </c>
      <c r="CU165" s="110"/>
      <c r="CV165" s="109">
        <f t="shared" si="644"/>
        <v>0</v>
      </c>
      <c r="CW165" s="132">
        <v>0</v>
      </c>
      <c r="CX165" s="109">
        <f t="shared" si="645"/>
        <v>0</v>
      </c>
      <c r="CY165" s="110"/>
      <c r="CZ165" s="116">
        <f t="shared" si="646"/>
        <v>0</v>
      </c>
      <c r="DA165" s="110"/>
      <c r="DB165" s="109">
        <f t="shared" si="647"/>
        <v>0</v>
      </c>
      <c r="DC165" s="134"/>
      <c r="DD165" s="109">
        <f t="shared" si="648"/>
        <v>0</v>
      </c>
      <c r="DE165" s="110"/>
      <c r="DF165" s="109">
        <f t="shared" si="649"/>
        <v>0</v>
      </c>
      <c r="DG165" s="110"/>
      <c r="DH165" s="109">
        <f t="shared" si="650"/>
        <v>0</v>
      </c>
      <c r="DI165" s="110"/>
      <c r="DJ165" s="122">
        <f t="shared" si="651"/>
        <v>0</v>
      </c>
      <c r="DK165" s="123">
        <f t="shared" si="652"/>
        <v>17</v>
      </c>
      <c r="DL165" s="122">
        <f t="shared" si="652"/>
        <v>1193025.064</v>
      </c>
      <c r="DM165" s="1"/>
      <c r="DN165" s="1">
        <f t="shared" si="653"/>
        <v>31.959999999999997</v>
      </c>
      <c r="DO165" s="52">
        <f t="shared" si="654"/>
        <v>31.959999999999997</v>
      </c>
      <c r="DQ165" s="52">
        <f t="shared" si="655"/>
        <v>17</v>
      </c>
    </row>
    <row r="166" spans="1:121" ht="45" hidden="1" customHeight="1" thickBot="1" x14ac:dyDescent="0.25">
      <c r="A166" s="161"/>
      <c r="B166" s="129">
        <v>135</v>
      </c>
      <c r="C166" s="101" t="s">
        <v>429</v>
      </c>
      <c r="D166" s="102" t="s">
        <v>430</v>
      </c>
      <c r="E166" s="89">
        <v>23150</v>
      </c>
      <c r="F166" s="130">
        <v>1.92</v>
      </c>
      <c r="G166" s="104">
        <v>1</v>
      </c>
      <c r="H166" s="105"/>
      <c r="I166" s="106">
        <v>1.4</v>
      </c>
      <c r="J166" s="106">
        <v>1.68</v>
      </c>
      <c r="K166" s="106">
        <v>2.23</v>
      </c>
      <c r="L166" s="107">
        <v>2.57</v>
      </c>
      <c r="M166" s="110">
        <v>2</v>
      </c>
      <c r="N166" s="109">
        <f t="shared" si="602"/>
        <v>136899.84</v>
      </c>
      <c r="O166" s="110"/>
      <c r="P166" s="110">
        <f t="shared" si="603"/>
        <v>0</v>
      </c>
      <c r="Q166" s="110"/>
      <c r="R166" s="109">
        <f t="shared" si="604"/>
        <v>0</v>
      </c>
      <c r="S166" s="110"/>
      <c r="T166" s="109">
        <f t="shared" si="436"/>
        <v>0</v>
      </c>
      <c r="U166" s="110">
        <v>22</v>
      </c>
      <c r="V166" s="109">
        <f t="shared" si="605"/>
        <v>1505898.24</v>
      </c>
      <c r="W166" s="110"/>
      <c r="X166" s="109">
        <f t="shared" si="606"/>
        <v>0</v>
      </c>
      <c r="Y166" s="110"/>
      <c r="Z166" s="109">
        <f t="shared" si="607"/>
        <v>0</v>
      </c>
      <c r="AA166" s="110"/>
      <c r="AB166" s="109">
        <f t="shared" si="608"/>
        <v>0</v>
      </c>
      <c r="AC166" s="110"/>
      <c r="AD166" s="109">
        <f t="shared" si="609"/>
        <v>0</v>
      </c>
      <c r="AE166" s="110"/>
      <c r="AF166" s="109">
        <f t="shared" si="610"/>
        <v>0</v>
      </c>
      <c r="AG166" s="117"/>
      <c r="AH166" s="109">
        <f t="shared" si="611"/>
        <v>0</v>
      </c>
      <c r="AI166" s="110"/>
      <c r="AJ166" s="109">
        <f t="shared" si="612"/>
        <v>0</v>
      </c>
      <c r="AK166" s="110"/>
      <c r="AL166" s="110">
        <f t="shared" si="613"/>
        <v>0</v>
      </c>
      <c r="AM166" s="110"/>
      <c r="AN166" s="109">
        <f t="shared" si="614"/>
        <v>0</v>
      </c>
      <c r="AO166" s="132">
        <v>16</v>
      </c>
      <c r="AP166" s="219">
        <f>(AO166*$E166*$F166*$G166*$J166*$AP$11)</f>
        <v>1314238.4640000002</v>
      </c>
      <c r="AQ166" s="110"/>
      <c r="AR166" s="116">
        <f t="shared" si="616"/>
        <v>0</v>
      </c>
      <c r="AS166" s="110"/>
      <c r="AT166" s="109">
        <f t="shared" si="617"/>
        <v>0</v>
      </c>
      <c r="AU166" s="110"/>
      <c r="AV166" s="110">
        <f t="shared" si="618"/>
        <v>0</v>
      </c>
      <c r="AW166" s="110"/>
      <c r="AX166" s="109">
        <f t="shared" si="619"/>
        <v>0</v>
      </c>
      <c r="AY166" s="110"/>
      <c r="AZ166" s="109">
        <f t="shared" si="620"/>
        <v>0</v>
      </c>
      <c r="BA166" s="110"/>
      <c r="BB166" s="109">
        <f t="shared" si="621"/>
        <v>0</v>
      </c>
      <c r="BC166" s="110"/>
      <c r="BD166" s="109">
        <f t="shared" si="622"/>
        <v>0</v>
      </c>
      <c r="BE166" s="110"/>
      <c r="BF166" s="109">
        <f t="shared" si="623"/>
        <v>0</v>
      </c>
      <c r="BG166" s="110"/>
      <c r="BH166" s="109">
        <f t="shared" si="624"/>
        <v>0</v>
      </c>
      <c r="BI166" s="110"/>
      <c r="BJ166" s="109">
        <f t="shared" si="625"/>
        <v>0</v>
      </c>
      <c r="BK166" s="110"/>
      <c r="BL166" s="109">
        <f t="shared" si="626"/>
        <v>0</v>
      </c>
      <c r="BM166" s="110"/>
      <c r="BN166" s="109">
        <f t="shared" si="627"/>
        <v>0</v>
      </c>
      <c r="BO166" s="110"/>
      <c r="BP166" s="109">
        <f t="shared" si="628"/>
        <v>0</v>
      </c>
      <c r="BQ166" s="110"/>
      <c r="BR166" s="109">
        <f t="shared" si="629"/>
        <v>0</v>
      </c>
      <c r="BS166" s="110"/>
      <c r="BT166" s="116">
        <f t="shared" si="630"/>
        <v>0</v>
      </c>
      <c r="BU166" s="133"/>
      <c r="BV166" s="109">
        <f t="shared" si="631"/>
        <v>0</v>
      </c>
      <c r="BW166" s="110"/>
      <c r="BX166" s="109">
        <f t="shared" si="632"/>
        <v>0</v>
      </c>
      <c r="BY166" s="110"/>
      <c r="BZ166" s="109">
        <f t="shared" si="633"/>
        <v>0</v>
      </c>
      <c r="CA166" s="110"/>
      <c r="CB166" s="109">
        <f t="shared" si="634"/>
        <v>0</v>
      </c>
      <c r="CC166" s="134"/>
      <c r="CD166" s="110">
        <f t="shared" si="635"/>
        <v>0</v>
      </c>
      <c r="CE166" s="110"/>
      <c r="CF166" s="109">
        <f t="shared" si="636"/>
        <v>0</v>
      </c>
      <c r="CG166" s="110"/>
      <c r="CH166" s="109">
        <f t="shared" si="637"/>
        <v>0</v>
      </c>
      <c r="CI166" s="110"/>
      <c r="CJ166" s="109">
        <f t="shared" si="638"/>
        <v>0</v>
      </c>
      <c r="CK166" s="110"/>
      <c r="CL166" s="109">
        <f t="shared" si="639"/>
        <v>0</v>
      </c>
      <c r="CM166" s="110"/>
      <c r="CN166" s="109">
        <f t="shared" si="640"/>
        <v>0</v>
      </c>
      <c r="CO166" s="110"/>
      <c r="CP166" s="109">
        <f t="shared" si="641"/>
        <v>0</v>
      </c>
      <c r="CQ166" s="110"/>
      <c r="CR166" s="109">
        <f t="shared" si="642"/>
        <v>0</v>
      </c>
      <c r="CS166" s="110"/>
      <c r="CT166" s="109">
        <f t="shared" si="643"/>
        <v>0</v>
      </c>
      <c r="CU166" s="110"/>
      <c r="CV166" s="109">
        <f t="shared" si="644"/>
        <v>0</v>
      </c>
      <c r="CW166" s="132">
        <v>0</v>
      </c>
      <c r="CX166" s="109">
        <f t="shared" si="645"/>
        <v>0</v>
      </c>
      <c r="CY166" s="110"/>
      <c r="CZ166" s="116">
        <f t="shared" si="646"/>
        <v>0</v>
      </c>
      <c r="DA166" s="110"/>
      <c r="DB166" s="109">
        <f t="shared" si="647"/>
        <v>0</v>
      </c>
      <c r="DC166" s="134"/>
      <c r="DD166" s="109">
        <f t="shared" si="648"/>
        <v>0</v>
      </c>
      <c r="DE166" s="110"/>
      <c r="DF166" s="109">
        <f t="shared" si="649"/>
        <v>0</v>
      </c>
      <c r="DG166" s="110"/>
      <c r="DH166" s="109">
        <f t="shared" si="650"/>
        <v>0</v>
      </c>
      <c r="DI166" s="110"/>
      <c r="DJ166" s="122">
        <f t="shared" si="651"/>
        <v>0</v>
      </c>
      <c r="DK166" s="123">
        <f t="shared" si="652"/>
        <v>40</v>
      </c>
      <c r="DL166" s="122">
        <f t="shared" si="652"/>
        <v>2957036.5440000002</v>
      </c>
      <c r="DM166" s="1"/>
      <c r="DN166" s="1">
        <f t="shared" si="653"/>
        <v>76.8</v>
      </c>
      <c r="DO166" s="52">
        <f t="shared" si="654"/>
        <v>76.8</v>
      </c>
      <c r="DQ166" s="52">
        <f t="shared" si="655"/>
        <v>40</v>
      </c>
    </row>
    <row r="167" spans="1:121" ht="45" hidden="1" customHeight="1" thickBot="1" x14ac:dyDescent="0.3">
      <c r="A167" s="161"/>
      <c r="B167" s="129">
        <v>136</v>
      </c>
      <c r="C167" s="101" t="s">
        <v>431</v>
      </c>
      <c r="D167" s="102" t="s">
        <v>432</v>
      </c>
      <c r="E167" s="89">
        <v>23150</v>
      </c>
      <c r="F167" s="130">
        <v>2.29</v>
      </c>
      <c r="G167" s="104">
        <v>1</v>
      </c>
      <c r="H167" s="105"/>
      <c r="I167" s="106">
        <v>1.4</v>
      </c>
      <c r="J167" s="106">
        <v>1.68</v>
      </c>
      <c r="K167" s="106">
        <v>2.23</v>
      </c>
      <c r="L167" s="107">
        <v>2.57</v>
      </c>
      <c r="M167" s="110">
        <v>4</v>
      </c>
      <c r="N167" s="109">
        <f t="shared" si="602"/>
        <v>326563.15999999997</v>
      </c>
      <c r="O167" s="110"/>
      <c r="P167" s="110">
        <f t="shared" si="603"/>
        <v>0</v>
      </c>
      <c r="Q167" s="110"/>
      <c r="R167" s="109">
        <f t="shared" si="604"/>
        <v>0</v>
      </c>
      <c r="S167" s="110"/>
      <c r="T167" s="109">
        <f t="shared" si="436"/>
        <v>0</v>
      </c>
      <c r="U167" s="110">
        <v>407</v>
      </c>
      <c r="V167" s="109">
        <f t="shared" si="605"/>
        <v>33227801.530000001</v>
      </c>
      <c r="W167" s="110"/>
      <c r="X167" s="109">
        <f t="shared" si="606"/>
        <v>0</v>
      </c>
      <c r="Y167" s="110"/>
      <c r="Z167" s="109">
        <f t="shared" si="607"/>
        <v>0</v>
      </c>
      <c r="AA167" s="110"/>
      <c r="AB167" s="109">
        <f t="shared" si="608"/>
        <v>0</v>
      </c>
      <c r="AC167" s="110">
        <v>1</v>
      </c>
      <c r="AD167" s="109">
        <f t="shared" si="609"/>
        <v>81640.789999999994</v>
      </c>
      <c r="AE167" s="110"/>
      <c r="AF167" s="109">
        <f t="shared" si="610"/>
        <v>0</v>
      </c>
      <c r="AG167" s="117"/>
      <c r="AH167" s="109">
        <f t="shared" si="611"/>
        <v>0</v>
      </c>
      <c r="AI167" s="110"/>
      <c r="AJ167" s="109">
        <f t="shared" si="612"/>
        <v>0</v>
      </c>
      <c r="AK167" s="110"/>
      <c r="AL167" s="110">
        <f t="shared" si="613"/>
        <v>0</v>
      </c>
      <c r="AM167" s="110"/>
      <c r="AN167" s="109">
        <f t="shared" si="614"/>
        <v>0</v>
      </c>
      <c r="AO167" s="132">
        <v>184</v>
      </c>
      <c r="AP167" s="263">
        <f>(AO167*$E167*$F167*$G167*$J167*$AP$11)+0.02</f>
        <v>18026286.452</v>
      </c>
      <c r="AQ167" s="134"/>
      <c r="AR167" s="116">
        <f t="shared" si="616"/>
        <v>0</v>
      </c>
      <c r="AS167" s="110"/>
      <c r="AT167" s="109">
        <f t="shared" si="617"/>
        <v>0</v>
      </c>
      <c r="AU167" s="110"/>
      <c r="AV167" s="110">
        <f t="shared" si="618"/>
        <v>0</v>
      </c>
      <c r="AW167" s="110"/>
      <c r="AX167" s="109">
        <f t="shared" si="619"/>
        <v>0</v>
      </c>
      <c r="AY167" s="110"/>
      <c r="AZ167" s="109">
        <f t="shared" si="620"/>
        <v>0</v>
      </c>
      <c r="BA167" s="110"/>
      <c r="BB167" s="109">
        <f t="shared" si="621"/>
        <v>0</v>
      </c>
      <c r="BC167" s="110"/>
      <c r="BD167" s="109">
        <f t="shared" si="622"/>
        <v>0</v>
      </c>
      <c r="BE167" s="110"/>
      <c r="BF167" s="109">
        <f t="shared" si="623"/>
        <v>0</v>
      </c>
      <c r="BG167" s="110"/>
      <c r="BH167" s="109">
        <f t="shared" si="624"/>
        <v>0</v>
      </c>
      <c r="BI167" s="110"/>
      <c r="BJ167" s="109">
        <f t="shared" si="625"/>
        <v>0</v>
      </c>
      <c r="BK167" s="110"/>
      <c r="BL167" s="109">
        <f t="shared" si="626"/>
        <v>0</v>
      </c>
      <c r="BM167" s="110"/>
      <c r="BN167" s="109">
        <f t="shared" si="627"/>
        <v>0</v>
      </c>
      <c r="BO167" s="110"/>
      <c r="BP167" s="109">
        <f t="shared" si="628"/>
        <v>0</v>
      </c>
      <c r="BQ167" s="110"/>
      <c r="BR167" s="109">
        <f t="shared" si="629"/>
        <v>0</v>
      </c>
      <c r="BS167" s="110"/>
      <c r="BT167" s="116">
        <f t="shared" si="630"/>
        <v>0</v>
      </c>
      <c r="BU167" s="133"/>
      <c r="BV167" s="109">
        <f t="shared" si="631"/>
        <v>0</v>
      </c>
      <c r="BW167" s="110"/>
      <c r="BX167" s="109">
        <f t="shared" si="632"/>
        <v>0</v>
      </c>
      <c r="BY167" s="110"/>
      <c r="BZ167" s="109">
        <f t="shared" si="633"/>
        <v>0</v>
      </c>
      <c r="CA167" s="110"/>
      <c r="CB167" s="109">
        <f t="shared" si="634"/>
        <v>0</v>
      </c>
      <c r="CC167" s="134"/>
      <c r="CD167" s="110">
        <f t="shared" si="635"/>
        <v>0</v>
      </c>
      <c r="CE167" s="110"/>
      <c r="CF167" s="109">
        <f t="shared" si="636"/>
        <v>0</v>
      </c>
      <c r="CG167" s="110"/>
      <c r="CH167" s="109">
        <f t="shared" si="637"/>
        <v>0</v>
      </c>
      <c r="CI167" s="110"/>
      <c r="CJ167" s="109">
        <f t="shared" si="638"/>
        <v>0</v>
      </c>
      <c r="CK167" s="110"/>
      <c r="CL167" s="109">
        <f t="shared" si="639"/>
        <v>0</v>
      </c>
      <c r="CM167" s="110"/>
      <c r="CN167" s="109">
        <f t="shared" si="640"/>
        <v>0</v>
      </c>
      <c r="CO167" s="110"/>
      <c r="CP167" s="109">
        <f t="shared" si="641"/>
        <v>0</v>
      </c>
      <c r="CQ167" s="110"/>
      <c r="CR167" s="109">
        <f t="shared" si="642"/>
        <v>0</v>
      </c>
      <c r="CS167" s="110"/>
      <c r="CT167" s="109">
        <f t="shared" si="643"/>
        <v>0</v>
      </c>
      <c r="CU167" s="110"/>
      <c r="CV167" s="109">
        <f t="shared" si="644"/>
        <v>0</v>
      </c>
      <c r="CW167" s="132"/>
      <c r="CX167" s="109">
        <f t="shared" si="645"/>
        <v>0</v>
      </c>
      <c r="CY167" s="110"/>
      <c r="CZ167" s="116">
        <f t="shared" si="646"/>
        <v>0</v>
      </c>
      <c r="DA167" s="110"/>
      <c r="DB167" s="109">
        <f t="shared" si="647"/>
        <v>0</v>
      </c>
      <c r="DC167" s="134"/>
      <c r="DD167" s="109">
        <f t="shared" si="648"/>
        <v>0</v>
      </c>
      <c r="DE167" s="110"/>
      <c r="DF167" s="109">
        <f t="shared" si="649"/>
        <v>0</v>
      </c>
      <c r="DG167" s="110"/>
      <c r="DH167" s="109">
        <f t="shared" si="650"/>
        <v>0</v>
      </c>
      <c r="DI167" s="110"/>
      <c r="DJ167" s="122">
        <f t="shared" si="651"/>
        <v>0</v>
      </c>
      <c r="DK167" s="123">
        <f t="shared" si="652"/>
        <v>596</v>
      </c>
      <c r="DL167" s="122">
        <f t="shared" si="652"/>
        <v>51662291.932000004</v>
      </c>
      <c r="DM167" s="1"/>
      <c r="DN167" s="1">
        <f t="shared" si="653"/>
        <v>1364.84</v>
      </c>
      <c r="DO167" s="52">
        <f t="shared" si="654"/>
        <v>1364.84</v>
      </c>
      <c r="DQ167" s="52">
        <f t="shared" si="655"/>
        <v>596</v>
      </c>
    </row>
    <row r="168" spans="1:121" ht="48.75" hidden="1" customHeight="1" x14ac:dyDescent="0.25">
      <c r="A168" s="161"/>
      <c r="B168" s="129">
        <v>137</v>
      </c>
      <c r="C168" s="101" t="s">
        <v>433</v>
      </c>
      <c r="D168" s="102" t="s">
        <v>434</v>
      </c>
      <c r="E168" s="89">
        <v>23150</v>
      </c>
      <c r="F168" s="130">
        <v>3.12</v>
      </c>
      <c r="G168" s="104">
        <v>1</v>
      </c>
      <c r="H168" s="105"/>
      <c r="I168" s="106">
        <v>1.4</v>
      </c>
      <c r="J168" s="106">
        <v>1.68</v>
      </c>
      <c r="K168" s="106">
        <v>2.23</v>
      </c>
      <c r="L168" s="107">
        <v>2.57</v>
      </c>
      <c r="M168" s="110">
        <v>0</v>
      </c>
      <c r="N168" s="109">
        <f t="shared" si="602"/>
        <v>0</v>
      </c>
      <c r="O168" s="110"/>
      <c r="P168" s="110">
        <f t="shared" si="603"/>
        <v>0</v>
      </c>
      <c r="Q168" s="110"/>
      <c r="R168" s="109">
        <f t="shared" si="604"/>
        <v>0</v>
      </c>
      <c r="S168" s="110"/>
      <c r="T168" s="109">
        <f t="shared" si="436"/>
        <v>0</v>
      </c>
      <c r="U168" s="110">
        <v>2</v>
      </c>
      <c r="V168" s="109">
        <f t="shared" si="605"/>
        <v>222462.24000000002</v>
      </c>
      <c r="W168" s="110">
        <v>0</v>
      </c>
      <c r="X168" s="109">
        <f t="shared" si="606"/>
        <v>0</v>
      </c>
      <c r="Y168" s="110"/>
      <c r="Z168" s="109">
        <f t="shared" si="607"/>
        <v>0</v>
      </c>
      <c r="AA168" s="110">
        <v>0</v>
      </c>
      <c r="AB168" s="109">
        <f t="shared" si="608"/>
        <v>0</v>
      </c>
      <c r="AC168" s="110"/>
      <c r="AD168" s="109">
        <f t="shared" si="609"/>
        <v>0</v>
      </c>
      <c r="AE168" s="110">
        <v>0</v>
      </c>
      <c r="AF168" s="109">
        <f t="shared" si="610"/>
        <v>0</v>
      </c>
      <c r="AG168" s="117"/>
      <c r="AH168" s="109">
        <f t="shared" si="611"/>
        <v>0</v>
      </c>
      <c r="AI168" s="110"/>
      <c r="AJ168" s="109">
        <f t="shared" si="612"/>
        <v>0</v>
      </c>
      <c r="AK168" s="110"/>
      <c r="AL168" s="110">
        <f t="shared" si="613"/>
        <v>0</v>
      </c>
      <c r="AM168" s="110"/>
      <c r="AN168" s="109">
        <f t="shared" si="614"/>
        <v>0</v>
      </c>
      <c r="AO168" s="132">
        <v>4</v>
      </c>
      <c r="AP168" s="238">
        <f t="shared" ref="AP168:AP208" si="656">(AO168*$E168*$F168*$G168*$J168*$AP$11)</f>
        <v>533909.37600000005</v>
      </c>
      <c r="AQ168" s="110"/>
      <c r="AR168" s="116">
        <f t="shared" si="616"/>
        <v>0</v>
      </c>
      <c r="AS168" s="110"/>
      <c r="AT168" s="109">
        <f t="shared" si="617"/>
        <v>0</v>
      </c>
      <c r="AU168" s="110">
        <v>2</v>
      </c>
      <c r="AV168" s="110">
        <f t="shared" si="618"/>
        <v>182014.56</v>
      </c>
      <c r="AW168" s="110"/>
      <c r="AX168" s="109">
        <f t="shared" si="619"/>
        <v>0</v>
      </c>
      <c r="AY168" s="110">
        <v>0</v>
      </c>
      <c r="AZ168" s="109">
        <f t="shared" si="620"/>
        <v>0</v>
      </c>
      <c r="BA168" s="110">
        <v>0</v>
      </c>
      <c r="BB168" s="109">
        <f t="shared" si="621"/>
        <v>0</v>
      </c>
      <c r="BC168" s="110">
        <v>0</v>
      </c>
      <c r="BD168" s="109">
        <f t="shared" si="622"/>
        <v>0</v>
      </c>
      <c r="BE168" s="110"/>
      <c r="BF168" s="109">
        <f t="shared" si="623"/>
        <v>0</v>
      </c>
      <c r="BG168" s="110"/>
      <c r="BH168" s="109">
        <f t="shared" si="624"/>
        <v>0</v>
      </c>
      <c r="BI168" s="110">
        <v>0</v>
      </c>
      <c r="BJ168" s="109">
        <f t="shared" si="625"/>
        <v>0</v>
      </c>
      <c r="BK168" s="110">
        <v>0</v>
      </c>
      <c r="BL168" s="109">
        <f t="shared" si="626"/>
        <v>0</v>
      </c>
      <c r="BM168" s="110"/>
      <c r="BN168" s="109">
        <f t="shared" si="627"/>
        <v>0</v>
      </c>
      <c r="BO168" s="110"/>
      <c r="BP168" s="109">
        <f t="shared" si="628"/>
        <v>0</v>
      </c>
      <c r="BQ168" s="110"/>
      <c r="BR168" s="109">
        <f t="shared" si="629"/>
        <v>0</v>
      </c>
      <c r="BS168" s="110"/>
      <c r="BT168" s="116">
        <f t="shared" si="630"/>
        <v>0</v>
      </c>
      <c r="BU168" s="133">
        <v>0</v>
      </c>
      <c r="BV168" s="109">
        <f t="shared" si="631"/>
        <v>0</v>
      </c>
      <c r="BW168" s="110">
        <v>0</v>
      </c>
      <c r="BX168" s="109">
        <f t="shared" si="632"/>
        <v>0</v>
      </c>
      <c r="BY168" s="110"/>
      <c r="BZ168" s="109">
        <f t="shared" si="633"/>
        <v>0</v>
      </c>
      <c r="CA168" s="110"/>
      <c r="CB168" s="109">
        <f t="shared" si="634"/>
        <v>0</v>
      </c>
      <c r="CC168" s="134"/>
      <c r="CD168" s="110">
        <f t="shared" si="635"/>
        <v>0</v>
      </c>
      <c r="CE168" s="110">
        <v>0</v>
      </c>
      <c r="CF168" s="109">
        <f t="shared" si="636"/>
        <v>0</v>
      </c>
      <c r="CG168" s="110"/>
      <c r="CH168" s="109">
        <f t="shared" si="637"/>
        <v>0</v>
      </c>
      <c r="CI168" s="110"/>
      <c r="CJ168" s="109">
        <f t="shared" si="638"/>
        <v>0</v>
      </c>
      <c r="CK168" s="110"/>
      <c r="CL168" s="109">
        <f t="shared" si="639"/>
        <v>0</v>
      </c>
      <c r="CM168" s="110"/>
      <c r="CN168" s="109">
        <f t="shared" si="640"/>
        <v>0</v>
      </c>
      <c r="CO168" s="110"/>
      <c r="CP168" s="109">
        <f t="shared" si="641"/>
        <v>0</v>
      </c>
      <c r="CQ168" s="110"/>
      <c r="CR168" s="109">
        <f t="shared" si="642"/>
        <v>0</v>
      </c>
      <c r="CS168" s="110"/>
      <c r="CT168" s="109">
        <f t="shared" si="643"/>
        <v>0</v>
      </c>
      <c r="CU168" s="110">
        <v>0</v>
      </c>
      <c r="CV168" s="109">
        <f t="shared" si="644"/>
        <v>0</v>
      </c>
      <c r="CW168" s="132">
        <v>0</v>
      </c>
      <c r="CX168" s="109">
        <f t="shared" si="645"/>
        <v>0</v>
      </c>
      <c r="CY168" s="110">
        <v>0</v>
      </c>
      <c r="CZ168" s="116">
        <f t="shared" si="646"/>
        <v>0</v>
      </c>
      <c r="DA168" s="110">
        <v>0</v>
      </c>
      <c r="DB168" s="109">
        <f t="shared" si="647"/>
        <v>0</v>
      </c>
      <c r="DC168" s="134"/>
      <c r="DD168" s="109">
        <f t="shared" si="648"/>
        <v>0</v>
      </c>
      <c r="DE168" s="110"/>
      <c r="DF168" s="109">
        <f t="shared" si="649"/>
        <v>0</v>
      </c>
      <c r="DG168" s="110"/>
      <c r="DH168" s="109">
        <f t="shared" si="650"/>
        <v>0</v>
      </c>
      <c r="DI168" s="110"/>
      <c r="DJ168" s="122">
        <f t="shared" si="651"/>
        <v>0</v>
      </c>
      <c r="DK168" s="123">
        <f t="shared" si="652"/>
        <v>8</v>
      </c>
      <c r="DL168" s="122">
        <f t="shared" si="652"/>
        <v>938386.17599999998</v>
      </c>
      <c r="DM168" s="1"/>
      <c r="DN168" s="1">
        <f t="shared" si="653"/>
        <v>24.96</v>
      </c>
      <c r="DO168" s="52">
        <f t="shared" si="654"/>
        <v>24.96</v>
      </c>
      <c r="DQ168" s="52">
        <f t="shared" si="655"/>
        <v>8</v>
      </c>
    </row>
    <row r="169" spans="1:121" ht="45" hidden="1" customHeight="1" x14ac:dyDescent="0.25">
      <c r="A169" s="161"/>
      <c r="B169" s="129">
        <v>138</v>
      </c>
      <c r="C169" s="101" t="s">
        <v>435</v>
      </c>
      <c r="D169" s="102" t="s">
        <v>436</v>
      </c>
      <c r="E169" s="89">
        <v>23150</v>
      </c>
      <c r="F169" s="130">
        <v>1.96</v>
      </c>
      <c r="G169" s="104">
        <v>1</v>
      </c>
      <c r="H169" s="105"/>
      <c r="I169" s="106">
        <v>1.4</v>
      </c>
      <c r="J169" s="106">
        <v>1.68</v>
      </c>
      <c r="K169" s="106">
        <v>2.23</v>
      </c>
      <c r="L169" s="107">
        <v>2.57</v>
      </c>
      <c r="M169" s="110">
        <v>0</v>
      </c>
      <c r="N169" s="109">
        <f t="shared" si="602"/>
        <v>0</v>
      </c>
      <c r="O169" s="110">
        <v>5</v>
      </c>
      <c r="P169" s="110">
        <f t="shared" si="603"/>
        <v>349379.80000000005</v>
      </c>
      <c r="Q169" s="110"/>
      <c r="R169" s="109">
        <f t="shared" si="604"/>
        <v>0</v>
      </c>
      <c r="S169" s="110"/>
      <c r="T169" s="109">
        <f t="shared" si="436"/>
        <v>0</v>
      </c>
      <c r="U169" s="110"/>
      <c r="V169" s="109">
        <f t="shared" si="605"/>
        <v>0</v>
      </c>
      <c r="W169" s="205"/>
      <c r="X169" s="109">
        <f t="shared" si="606"/>
        <v>0</v>
      </c>
      <c r="Y169" s="110"/>
      <c r="Z169" s="109">
        <f t="shared" si="607"/>
        <v>0</v>
      </c>
      <c r="AA169" s="205"/>
      <c r="AB169" s="109">
        <f t="shared" si="608"/>
        <v>0</v>
      </c>
      <c r="AC169" s="110">
        <v>2</v>
      </c>
      <c r="AD169" s="109">
        <f t="shared" si="609"/>
        <v>139751.92000000001</v>
      </c>
      <c r="AE169" s="205"/>
      <c r="AF169" s="109">
        <f t="shared" si="610"/>
        <v>0</v>
      </c>
      <c r="AG169" s="117"/>
      <c r="AH169" s="109">
        <f t="shared" si="611"/>
        <v>0</v>
      </c>
      <c r="AI169" s="110">
        <v>7</v>
      </c>
      <c r="AJ169" s="109">
        <f t="shared" si="612"/>
        <v>489131.72</v>
      </c>
      <c r="AK169" s="110"/>
      <c r="AL169" s="110">
        <f t="shared" si="613"/>
        <v>0</v>
      </c>
      <c r="AM169" s="110"/>
      <c r="AN169" s="109">
        <f t="shared" si="614"/>
        <v>0</v>
      </c>
      <c r="AO169" s="132"/>
      <c r="AP169" s="109">
        <f t="shared" si="656"/>
        <v>0</v>
      </c>
      <c r="AQ169" s="205"/>
      <c r="AR169" s="116">
        <f t="shared" si="616"/>
        <v>0</v>
      </c>
      <c r="AS169" s="205"/>
      <c r="AT169" s="109">
        <f t="shared" si="617"/>
        <v>0</v>
      </c>
      <c r="AU169" s="205"/>
      <c r="AV169" s="110">
        <f t="shared" si="618"/>
        <v>0</v>
      </c>
      <c r="AW169" s="110"/>
      <c r="AX169" s="109">
        <f t="shared" si="619"/>
        <v>0</v>
      </c>
      <c r="AY169" s="205"/>
      <c r="AZ169" s="109">
        <f t="shared" si="620"/>
        <v>0</v>
      </c>
      <c r="BA169" s="205"/>
      <c r="BB169" s="109">
        <f t="shared" si="621"/>
        <v>0</v>
      </c>
      <c r="BC169" s="205"/>
      <c r="BD169" s="109">
        <f t="shared" si="622"/>
        <v>0</v>
      </c>
      <c r="BE169" s="205"/>
      <c r="BF169" s="109">
        <f t="shared" si="623"/>
        <v>0</v>
      </c>
      <c r="BG169" s="110"/>
      <c r="BH169" s="109">
        <f t="shared" si="624"/>
        <v>0</v>
      </c>
      <c r="BI169" s="205"/>
      <c r="BJ169" s="109">
        <f t="shared" si="625"/>
        <v>0</v>
      </c>
      <c r="BK169" s="205"/>
      <c r="BL169" s="109">
        <f t="shared" si="626"/>
        <v>0</v>
      </c>
      <c r="BM169" s="205"/>
      <c r="BN169" s="109">
        <f t="shared" si="627"/>
        <v>0</v>
      </c>
      <c r="BO169" s="205"/>
      <c r="BP169" s="109">
        <f t="shared" si="628"/>
        <v>0</v>
      </c>
      <c r="BQ169" s="205"/>
      <c r="BR169" s="109">
        <f t="shared" si="629"/>
        <v>0</v>
      </c>
      <c r="BS169" s="110"/>
      <c r="BT169" s="116">
        <f t="shared" si="630"/>
        <v>0</v>
      </c>
      <c r="BU169" s="261"/>
      <c r="BV169" s="109">
        <f t="shared" si="631"/>
        <v>0</v>
      </c>
      <c r="BW169" s="205"/>
      <c r="BX169" s="109">
        <f t="shared" si="632"/>
        <v>0</v>
      </c>
      <c r="BY169" s="205"/>
      <c r="BZ169" s="109">
        <f t="shared" si="633"/>
        <v>0</v>
      </c>
      <c r="CA169" s="205"/>
      <c r="CB169" s="109">
        <f t="shared" si="634"/>
        <v>0</v>
      </c>
      <c r="CC169" s="134"/>
      <c r="CD169" s="110">
        <f t="shared" si="635"/>
        <v>0</v>
      </c>
      <c r="CE169" s="205"/>
      <c r="CF169" s="109">
        <f t="shared" si="636"/>
        <v>0</v>
      </c>
      <c r="CG169" s="205"/>
      <c r="CH169" s="109">
        <f t="shared" si="637"/>
        <v>0</v>
      </c>
      <c r="CI169" s="205"/>
      <c r="CJ169" s="109">
        <f t="shared" si="638"/>
        <v>0</v>
      </c>
      <c r="CK169" s="205"/>
      <c r="CL169" s="109">
        <f t="shared" si="639"/>
        <v>0</v>
      </c>
      <c r="CM169" s="205"/>
      <c r="CN169" s="109">
        <f t="shared" si="640"/>
        <v>0</v>
      </c>
      <c r="CO169" s="205"/>
      <c r="CP169" s="109">
        <f t="shared" si="641"/>
        <v>0</v>
      </c>
      <c r="CQ169" s="205"/>
      <c r="CR169" s="109">
        <f t="shared" si="642"/>
        <v>0</v>
      </c>
      <c r="CS169" s="205"/>
      <c r="CT169" s="109">
        <f t="shared" si="643"/>
        <v>0</v>
      </c>
      <c r="CU169" s="205"/>
      <c r="CV169" s="109">
        <f t="shared" si="644"/>
        <v>0</v>
      </c>
      <c r="CW169" s="132"/>
      <c r="CX169" s="109">
        <f t="shared" si="645"/>
        <v>0</v>
      </c>
      <c r="CY169" s="205"/>
      <c r="CZ169" s="116">
        <f t="shared" si="646"/>
        <v>0</v>
      </c>
      <c r="DA169" s="205"/>
      <c r="DB169" s="109">
        <f t="shared" si="647"/>
        <v>0</v>
      </c>
      <c r="DC169" s="262"/>
      <c r="DD169" s="109">
        <f t="shared" si="648"/>
        <v>0</v>
      </c>
      <c r="DE169" s="205"/>
      <c r="DF169" s="109">
        <f t="shared" si="649"/>
        <v>0</v>
      </c>
      <c r="DG169" s="205"/>
      <c r="DH169" s="109">
        <f t="shared" si="650"/>
        <v>0</v>
      </c>
      <c r="DI169" s="205"/>
      <c r="DJ169" s="122">
        <f t="shared" si="651"/>
        <v>0</v>
      </c>
      <c r="DK169" s="123">
        <f t="shared" si="652"/>
        <v>14</v>
      </c>
      <c r="DL169" s="122">
        <f t="shared" si="652"/>
        <v>978263.44000000006</v>
      </c>
      <c r="DM169" s="1"/>
      <c r="DN169" s="1">
        <f t="shared" si="653"/>
        <v>27.439999999999998</v>
      </c>
      <c r="DO169" s="52">
        <f t="shared" si="654"/>
        <v>27.439999999999998</v>
      </c>
      <c r="DQ169" s="52">
        <f t="shared" si="655"/>
        <v>14</v>
      </c>
    </row>
    <row r="170" spans="1:121" ht="45" hidden="1" customHeight="1" x14ac:dyDescent="0.25">
      <c r="A170" s="161"/>
      <c r="B170" s="129">
        <v>139</v>
      </c>
      <c r="C170" s="101" t="s">
        <v>437</v>
      </c>
      <c r="D170" s="102" t="s">
        <v>438</v>
      </c>
      <c r="E170" s="89">
        <v>23150</v>
      </c>
      <c r="F170" s="130">
        <v>2.17</v>
      </c>
      <c r="G170" s="104">
        <v>1</v>
      </c>
      <c r="H170" s="105"/>
      <c r="I170" s="106">
        <v>1.4</v>
      </c>
      <c r="J170" s="106">
        <v>1.68</v>
      </c>
      <c r="K170" s="106">
        <v>2.23</v>
      </c>
      <c r="L170" s="107">
        <v>2.57</v>
      </c>
      <c r="M170" s="110">
        <v>3</v>
      </c>
      <c r="N170" s="109">
        <f t="shared" si="602"/>
        <v>232088.00999999998</v>
      </c>
      <c r="O170" s="110">
        <v>1</v>
      </c>
      <c r="P170" s="110">
        <f t="shared" si="603"/>
        <v>77362.67</v>
      </c>
      <c r="Q170" s="110"/>
      <c r="R170" s="109">
        <f t="shared" si="604"/>
        <v>0</v>
      </c>
      <c r="S170" s="110"/>
      <c r="T170" s="109">
        <f t="shared" si="436"/>
        <v>0</v>
      </c>
      <c r="U170" s="110">
        <v>1</v>
      </c>
      <c r="V170" s="109">
        <f t="shared" si="605"/>
        <v>77362.67</v>
      </c>
      <c r="W170" s="205"/>
      <c r="X170" s="109">
        <f t="shared" si="606"/>
        <v>0</v>
      </c>
      <c r="Y170" s="110"/>
      <c r="Z170" s="109">
        <f t="shared" si="607"/>
        <v>0</v>
      </c>
      <c r="AA170" s="205"/>
      <c r="AB170" s="109">
        <f t="shared" si="608"/>
        <v>0</v>
      </c>
      <c r="AC170" s="110">
        <v>20</v>
      </c>
      <c r="AD170" s="109">
        <f t="shared" si="609"/>
        <v>1547253.4000000001</v>
      </c>
      <c r="AE170" s="205"/>
      <c r="AF170" s="109">
        <f t="shared" si="610"/>
        <v>0</v>
      </c>
      <c r="AG170" s="117"/>
      <c r="AH170" s="109">
        <f t="shared" si="611"/>
        <v>0</v>
      </c>
      <c r="AI170" s="110">
        <v>2</v>
      </c>
      <c r="AJ170" s="109">
        <f t="shared" si="612"/>
        <v>154725.34</v>
      </c>
      <c r="AK170" s="110"/>
      <c r="AL170" s="110">
        <f t="shared" si="613"/>
        <v>0</v>
      </c>
      <c r="AM170" s="110"/>
      <c r="AN170" s="109">
        <f t="shared" si="614"/>
        <v>0</v>
      </c>
      <c r="AO170" s="132">
        <v>4</v>
      </c>
      <c r="AP170" s="109">
        <f t="shared" si="656"/>
        <v>371340.81600000005</v>
      </c>
      <c r="AQ170" s="205"/>
      <c r="AR170" s="116">
        <f t="shared" si="616"/>
        <v>0</v>
      </c>
      <c r="AS170" s="205"/>
      <c r="AT170" s="109">
        <f t="shared" si="617"/>
        <v>0</v>
      </c>
      <c r="AU170" s="205"/>
      <c r="AV170" s="110">
        <f t="shared" si="618"/>
        <v>0</v>
      </c>
      <c r="AW170" s="110"/>
      <c r="AX170" s="109">
        <f t="shared" si="619"/>
        <v>0</v>
      </c>
      <c r="AY170" s="205"/>
      <c r="AZ170" s="109">
        <f t="shared" si="620"/>
        <v>0</v>
      </c>
      <c r="BA170" s="205"/>
      <c r="BB170" s="109">
        <f t="shared" si="621"/>
        <v>0</v>
      </c>
      <c r="BC170" s="205"/>
      <c r="BD170" s="109">
        <f t="shared" si="622"/>
        <v>0</v>
      </c>
      <c r="BE170" s="205"/>
      <c r="BF170" s="109">
        <f t="shared" si="623"/>
        <v>0</v>
      </c>
      <c r="BG170" s="110"/>
      <c r="BH170" s="109">
        <f t="shared" si="624"/>
        <v>0</v>
      </c>
      <c r="BI170" s="205"/>
      <c r="BJ170" s="109">
        <f t="shared" si="625"/>
        <v>0</v>
      </c>
      <c r="BK170" s="205"/>
      <c r="BL170" s="109">
        <f t="shared" si="626"/>
        <v>0</v>
      </c>
      <c r="BM170" s="205"/>
      <c r="BN170" s="109">
        <f t="shared" si="627"/>
        <v>0</v>
      </c>
      <c r="BO170" s="205"/>
      <c r="BP170" s="109">
        <f t="shared" si="628"/>
        <v>0</v>
      </c>
      <c r="BQ170" s="205"/>
      <c r="BR170" s="109">
        <f t="shared" si="629"/>
        <v>0</v>
      </c>
      <c r="BS170" s="110"/>
      <c r="BT170" s="116">
        <f t="shared" si="630"/>
        <v>0</v>
      </c>
      <c r="BU170" s="261"/>
      <c r="BV170" s="109">
        <f t="shared" si="631"/>
        <v>0</v>
      </c>
      <c r="BW170" s="205"/>
      <c r="BX170" s="109">
        <f t="shared" si="632"/>
        <v>0</v>
      </c>
      <c r="BY170" s="205"/>
      <c r="BZ170" s="109">
        <f t="shared" si="633"/>
        <v>0</v>
      </c>
      <c r="CA170" s="205"/>
      <c r="CB170" s="109">
        <f t="shared" si="634"/>
        <v>0</v>
      </c>
      <c r="CC170" s="134"/>
      <c r="CD170" s="110">
        <f t="shared" si="635"/>
        <v>0</v>
      </c>
      <c r="CE170" s="205"/>
      <c r="CF170" s="109">
        <f t="shared" si="636"/>
        <v>0</v>
      </c>
      <c r="CG170" s="205"/>
      <c r="CH170" s="109">
        <f t="shared" si="637"/>
        <v>0</v>
      </c>
      <c r="CI170" s="205"/>
      <c r="CJ170" s="109">
        <f t="shared" si="638"/>
        <v>0</v>
      </c>
      <c r="CK170" s="205"/>
      <c r="CL170" s="109">
        <f t="shared" si="639"/>
        <v>0</v>
      </c>
      <c r="CM170" s="205"/>
      <c r="CN170" s="109">
        <f t="shared" si="640"/>
        <v>0</v>
      </c>
      <c r="CO170" s="205"/>
      <c r="CP170" s="109">
        <f t="shared" si="641"/>
        <v>0</v>
      </c>
      <c r="CQ170" s="205"/>
      <c r="CR170" s="109">
        <f t="shared" si="642"/>
        <v>0</v>
      </c>
      <c r="CS170" s="205"/>
      <c r="CT170" s="109">
        <f t="shared" si="643"/>
        <v>0</v>
      </c>
      <c r="CU170" s="205"/>
      <c r="CV170" s="109">
        <f t="shared" si="644"/>
        <v>0</v>
      </c>
      <c r="CW170" s="132">
        <v>0</v>
      </c>
      <c r="CX170" s="109">
        <f t="shared" si="645"/>
        <v>0</v>
      </c>
      <c r="CY170" s="205"/>
      <c r="CZ170" s="116">
        <f t="shared" si="646"/>
        <v>0</v>
      </c>
      <c r="DA170" s="205"/>
      <c r="DB170" s="109">
        <f t="shared" si="647"/>
        <v>0</v>
      </c>
      <c r="DC170" s="262"/>
      <c r="DD170" s="109">
        <f t="shared" si="648"/>
        <v>0</v>
      </c>
      <c r="DE170" s="205"/>
      <c r="DF170" s="109">
        <f t="shared" si="649"/>
        <v>0</v>
      </c>
      <c r="DG170" s="205"/>
      <c r="DH170" s="109">
        <f t="shared" si="650"/>
        <v>0</v>
      </c>
      <c r="DI170" s="205"/>
      <c r="DJ170" s="122">
        <f t="shared" si="651"/>
        <v>0</v>
      </c>
      <c r="DK170" s="123">
        <f t="shared" si="652"/>
        <v>31</v>
      </c>
      <c r="DL170" s="122">
        <f t="shared" si="652"/>
        <v>2460132.906</v>
      </c>
      <c r="DM170" s="1"/>
      <c r="DN170" s="1">
        <f t="shared" si="653"/>
        <v>67.27</v>
      </c>
      <c r="DO170" s="52">
        <f t="shared" si="654"/>
        <v>67.27</v>
      </c>
      <c r="DQ170" s="52">
        <f t="shared" si="655"/>
        <v>31</v>
      </c>
    </row>
    <row r="171" spans="1:121" ht="45" hidden="1" customHeight="1" x14ac:dyDescent="0.25">
      <c r="A171" s="161"/>
      <c r="B171" s="129">
        <v>140</v>
      </c>
      <c r="C171" s="101" t="s">
        <v>439</v>
      </c>
      <c r="D171" s="102" t="s">
        <v>440</v>
      </c>
      <c r="E171" s="89">
        <v>23150</v>
      </c>
      <c r="F171" s="130">
        <v>2.02</v>
      </c>
      <c r="G171" s="104">
        <v>1</v>
      </c>
      <c r="H171" s="105"/>
      <c r="I171" s="106">
        <v>1.4</v>
      </c>
      <c r="J171" s="106">
        <v>1.68</v>
      </c>
      <c r="K171" s="106">
        <v>2.23</v>
      </c>
      <c r="L171" s="107">
        <v>2.57</v>
      </c>
      <c r="M171" s="110">
        <v>0</v>
      </c>
      <c r="N171" s="109">
        <f t="shared" si="602"/>
        <v>0</v>
      </c>
      <c r="O171" s="110"/>
      <c r="P171" s="110">
        <f t="shared" si="603"/>
        <v>0</v>
      </c>
      <c r="Q171" s="110"/>
      <c r="R171" s="109">
        <f t="shared" si="604"/>
        <v>0</v>
      </c>
      <c r="S171" s="110"/>
      <c r="T171" s="109">
        <f t="shared" si="436"/>
        <v>0</v>
      </c>
      <c r="U171" s="110"/>
      <c r="V171" s="109">
        <f t="shared" si="605"/>
        <v>0</v>
      </c>
      <c r="W171" s="110"/>
      <c r="X171" s="109">
        <f t="shared" si="606"/>
        <v>0</v>
      </c>
      <c r="Y171" s="110"/>
      <c r="Z171" s="109">
        <f t="shared" si="607"/>
        <v>0</v>
      </c>
      <c r="AA171" s="110"/>
      <c r="AB171" s="109">
        <f t="shared" si="608"/>
        <v>0</v>
      </c>
      <c r="AC171" s="110"/>
      <c r="AD171" s="109">
        <f t="shared" si="609"/>
        <v>0</v>
      </c>
      <c r="AE171" s="110"/>
      <c r="AF171" s="109">
        <f t="shared" si="610"/>
        <v>0</v>
      </c>
      <c r="AG171" s="117"/>
      <c r="AH171" s="109">
        <f t="shared" si="611"/>
        <v>0</v>
      </c>
      <c r="AI171" s="110"/>
      <c r="AJ171" s="109">
        <f t="shared" si="612"/>
        <v>0</v>
      </c>
      <c r="AK171" s="110"/>
      <c r="AL171" s="110">
        <f t="shared" si="613"/>
        <v>0</v>
      </c>
      <c r="AM171" s="110"/>
      <c r="AN171" s="109">
        <f t="shared" si="614"/>
        <v>0</v>
      </c>
      <c r="AO171" s="131"/>
      <c r="AP171" s="109">
        <f t="shared" si="656"/>
        <v>0</v>
      </c>
      <c r="AQ171" s="110"/>
      <c r="AR171" s="116">
        <f t="shared" si="616"/>
        <v>0</v>
      </c>
      <c r="AS171" s="110"/>
      <c r="AT171" s="109">
        <f t="shared" si="617"/>
        <v>0</v>
      </c>
      <c r="AU171" s="110"/>
      <c r="AV171" s="110">
        <f t="shared" si="618"/>
        <v>0</v>
      </c>
      <c r="AW171" s="110"/>
      <c r="AX171" s="109">
        <f t="shared" si="619"/>
        <v>0</v>
      </c>
      <c r="AY171" s="110"/>
      <c r="AZ171" s="109">
        <f t="shared" si="620"/>
        <v>0</v>
      </c>
      <c r="BA171" s="110"/>
      <c r="BB171" s="109">
        <f t="shared" si="621"/>
        <v>0</v>
      </c>
      <c r="BC171" s="110"/>
      <c r="BD171" s="109">
        <f t="shared" si="622"/>
        <v>0</v>
      </c>
      <c r="BE171" s="110"/>
      <c r="BF171" s="109">
        <f t="shared" si="623"/>
        <v>0</v>
      </c>
      <c r="BG171" s="110"/>
      <c r="BH171" s="109">
        <f t="shared" si="624"/>
        <v>0</v>
      </c>
      <c r="BI171" s="110"/>
      <c r="BJ171" s="109">
        <f t="shared" si="625"/>
        <v>0</v>
      </c>
      <c r="BK171" s="110"/>
      <c r="BL171" s="109">
        <f t="shared" si="626"/>
        <v>0</v>
      </c>
      <c r="BM171" s="110"/>
      <c r="BN171" s="109">
        <f t="shared" si="627"/>
        <v>0</v>
      </c>
      <c r="BO171" s="110"/>
      <c r="BP171" s="109">
        <f t="shared" si="628"/>
        <v>0</v>
      </c>
      <c r="BQ171" s="110"/>
      <c r="BR171" s="109">
        <f t="shared" si="629"/>
        <v>0</v>
      </c>
      <c r="BS171" s="110"/>
      <c r="BT171" s="116">
        <f t="shared" si="630"/>
        <v>0</v>
      </c>
      <c r="BU171" s="133"/>
      <c r="BV171" s="109">
        <f t="shared" si="631"/>
        <v>0</v>
      </c>
      <c r="BW171" s="110"/>
      <c r="BX171" s="109">
        <f t="shared" si="632"/>
        <v>0</v>
      </c>
      <c r="BY171" s="110"/>
      <c r="BZ171" s="109">
        <f t="shared" si="633"/>
        <v>0</v>
      </c>
      <c r="CA171" s="110"/>
      <c r="CB171" s="109">
        <f t="shared" si="634"/>
        <v>0</v>
      </c>
      <c r="CC171" s="134"/>
      <c r="CD171" s="110">
        <f t="shared" si="635"/>
        <v>0</v>
      </c>
      <c r="CE171" s="110"/>
      <c r="CF171" s="109">
        <f t="shared" si="636"/>
        <v>0</v>
      </c>
      <c r="CG171" s="110"/>
      <c r="CH171" s="109">
        <f t="shared" si="637"/>
        <v>0</v>
      </c>
      <c r="CI171" s="110"/>
      <c r="CJ171" s="109">
        <f t="shared" si="638"/>
        <v>0</v>
      </c>
      <c r="CK171" s="110"/>
      <c r="CL171" s="109">
        <f t="shared" si="639"/>
        <v>0</v>
      </c>
      <c r="CM171" s="110"/>
      <c r="CN171" s="109">
        <f t="shared" si="640"/>
        <v>0</v>
      </c>
      <c r="CO171" s="110"/>
      <c r="CP171" s="109">
        <f t="shared" si="641"/>
        <v>0</v>
      </c>
      <c r="CQ171" s="110"/>
      <c r="CR171" s="109">
        <f t="shared" si="642"/>
        <v>0</v>
      </c>
      <c r="CS171" s="110"/>
      <c r="CT171" s="109">
        <f t="shared" si="643"/>
        <v>0</v>
      </c>
      <c r="CU171" s="110"/>
      <c r="CV171" s="109">
        <f t="shared" si="644"/>
        <v>0</v>
      </c>
      <c r="CW171" s="132"/>
      <c r="CX171" s="109">
        <f t="shared" si="645"/>
        <v>0</v>
      </c>
      <c r="CY171" s="110"/>
      <c r="CZ171" s="116">
        <f t="shared" si="646"/>
        <v>0</v>
      </c>
      <c r="DA171" s="110"/>
      <c r="DB171" s="109">
        <f t="shared" si="647"/>
        <v>0</v>
      </c>
      <c r="DC171" s="134"/>
      <c r="DD171" s="109">
        <f t="shared" si="648"/>
        <v>0</v>
      </c>
      <c r="DE171" s="110"/>
      <c r="DF171" s="109">
        <f t="shared" si="649"/>
        <v>0</v>
      </c>
      <c r="DG171" s="110"/>
      <c r="DH171" s="109">
        <f t="shared" si="650"/>
        <v>0</v>
      </c>
      <c r="DI171" s="110"/>
      <c r="DJ171" s="122">
        <f t="shared" si="651"/>
        <v>0</v>
      </c>
      <c r="DK171" s="123">
        <f t="shared" si="652"/>
        <v>0</v>
      </c>
      <c r="DL171" s="122">
        <f t="shared" si="652"/>
        <v>0</v>
      </c>
      <c r="DM171" s="1"/>
      <c r="DN171" s="1">
        <f t="shared" si="653"/>
        <v>0</v>
      </c>
      <c r="DO171" s="52">
        <f t="shared" si="654"/>
        <v>0</v>
      </c>
      <c r="DQ171" s="52">
        <f t="shared" si="655"/>
        <v>0</v>
      </c>
    </row>
    <row r="172" spans="1:121" ht="45" hidden="1" customHeight="1" x14ac:dyDescent="0.25">
      <c r="A172" s="161"/>
      <c r="B172" s="129">
        <v>141</v>
      </c>
      <c r="C172" s="101" t="s">
        <v>441</v>
      </c>
      <c r="D172" s="102" t="s">
        <v>442</v>
      </c>
      <c r="E172" s="89">
        <v>23150</v>
      </c>
      <c r="F172" s="130">
        <v>2.57</v>
      </c>
      <c r="G172" s="104">
        <v>1</v>
      </c>
      <c r="H172" s="105"/>
      <c r="I172" s="106">
        <v>1.4</v>
      </c>
      <c r="J172" s="106">
        <v>1.68</v>
      </c>
      <c r="K172" s="106">
        <v>2.23</v>
      </c>
      <c r="L172" s="107">
        <v>2.57</v>
      </c>
      <c r="M172" s="110">
        <v>4</v>
      </c>
      <c r="N172" s="109">
        <f t="shared" si="602"/>
        <v>366492.27999999997</v>
      </c>
      <c r="O172" s="110">
        <v>3</v>
      </c>
      <c r="P172" s="110">
        <f t="shared" si="603"/>
        <v>274869.21000000002</v>
      </c>
      <c r="Q172" s="110"/>
      <c r="R172" s="109">
        <f t="shared" si="604"/>
        <v>0</v>
      </c>
      <c r="S172" s="110"/>
      <c r="T172" s="109">
        <f t="shared" si="436"/>
        <v>0</v>
      </c>
      <c r="U172" s="110">
        <v>69</v>
      </c>
      <c r="V172" s="109">
        <f t="shared" si="605"/>
        <v>6321991.8299999991</v>
      </c>
      <c r="W172" s="110"/>
      <c r="X172" s="109">
        <f t="shared" si="606"/>
        <v>0</v>
      </c>
      <c r="Y172" s="110"/>
      <c r="Z172" s="109">
        <f t="shared" si="607"/>
        <v>0</v>
      </c>
      <c r="AA172" s="110"/>
      <c r="AB172" s="109">
        <f t="shared" si="608"/>
        <v>0</v>
      </c>
      <c r="AC172" s="110">
        <v>5</v>
      </c>
      <c r="AD172" s="109">
        <f t="shared" si="609"/>
        <v>458115.35000000003</v>
      </c>
      <c r="AE172" s="110"/>
      <c r="AF172" s="109">
        <f t="shared" si="610"/>
        <v>0</v>
      </c>
      <c r="AG172" s="117"/>
      <c r="AH172" s="109">
        <f t="shared" si="611"/>
        <v>0</v>
      </c>
      <c r="AI172" s="110">
        <v>9</v>
      </c>
      <c r="AJ172" s="109">
        <f t="shared" si="612"/>
        <v>824607.63</v>
      </c>
      <c r="AK172" s="110"/>
      <c r="AL172" s="110">
        <f t="shared" si="613"/>
        <v>0</v>
      </c>
      <c r="AM172" s="110"/>
      <c r="AN172" s="109">
        <f t="shared" si="614"/>
        <v>0</v>
      </c>
      <c r="AO172" s="132">
        <v>44</v>
      </c>
      <c r="AP172" s="109">
        <f t="shared" si="656"/>
        <v>4837698.0959999999</v>
      </c>
      <c r="AQ172" s="110"/>
      <c r="AR172" s="116">
        <f t="shared" si="616"/>
        <v>0</v>
      </c>
      <c r="AS172" s="110"/>
      <c r="AT172" s="109">
        <f t="shared" si="617"/>
        <v>0</v>
      </c>
      <c r="AU172" s="110"/>
      <c r="AV172" s="110">
        <f t="shared" si="618"/>
        <v>0</v>
      </c>
      <c r="AW172" s="110"/>
      <c r="AX172" s="109">
        <f t="shared" si="619"/>
        <v>0</v>
      </c>
      <c r="AY172" s="110"/>
      <c r="AZ172" s="109">
        <f t="shared" si="620"/>
        <v>0</v>
      </c>
      <c r="BA172" s="110"/>
      <c r="BB172" s="109">
        <f t="shared" si="621"/>
        <v>0</v>
      </c>
      <c r="BC172" s="110"/>
      <c r="BD172" s="109">
        <f t="shared" si="622"/>
        <v>0</v>
      </c>
      <c r="BE172" s="110"/>
      <c r="BF172" s="109">
        <f t="shared" si="623"/>
        <v>0</v>
      </c>
      <c r="BG172" s="110"/>
      <c r="BH172" s="109">
        <f t="shared" si="624"/>
        <v>0</v>
      </c>
      <c r="BI172" s="110"/>
      <c r="BJ172" s="109">
        <f t="shared" si="625"/>
        <v>0</v>
      </c>
      <c r="BK172" s="110"/>
      <c r="BL172" s="109">
        <f t="shared" si="626"/>
        <v>0</v>
      </c>
      <c r="BM172" s="110"/>
      <c r="BN172" s="109">
        <f t="shared" si="627"/>
        <v>0</v>
      </c>
      <c r="BO172" s="110"/>
      <c r="BP172" s="109">
        <f t="shared" si="628"/>
        <v>0</v>
      </c>
      <c r="BQ172" s="110"/>
      <c r="BR172" s="109">
        <f t="shared" si="629"/>
        <v>0</v>
      </c>
      <c r="BS172" s="110"/>
      <c r="BT172" s="116">
        <f t="shared" si="630"/>
        <v>0</v>
      </c>
      <c r="BU172" s="133"/>
      <c r="BV172" s="109">
        <f t="shared" si="631"/>
        <v>0</v>
      </c>
      <c r="BW172" s="110"/>
      <c r="BX172" s="109">
        <f t="shared" si="632"/>
        <v>0</v>
      </c>
      <c r="BY172" s="110"/>
      <c r="BZ172" s="109">
        <f t="shared" si="633"/>
        <v>0</v>
      </c>
      <c r="CA172" s="110"/>
      <c r="CB172" s="109">
        <f t="shared" si="634"/>
        <v>0</v>
      </c>
      <c r="CC172" s="134"/>
      <c r="CD172" s="110">
        <f t="shared" si="635"/>
        <v>0</v>
      </c>
      <c r="CE172" s="110"/>
      <c r="CF172" s="109">
        <f t="shared" si="636"/>
        <v>0</v>
      </c>
      <c r="CG172" s="110"/>
      <c r="CH172" s="109">
        <f t="shared" si="637"/>
        <v>0</v>
      </c>
      <c r="CI172" s="110"/>
      <c r="CJ172" s="109">
        <f t="shared" si="638"/>
        <v>0</v>
      </c>
      <c r="CK172" s="110"/>
      <c r="CL172" s="109">
        <f t="shared" si="639"/>
        <v>0</v>
      </c>
      <c r="CM172" s="110"/>
      <c r="CN172" s="109">
        <f t="shared" si="640"/>
        <v>0</v>
      </c>
      <c r="CO172" s="110"/>
      <c r="CP172" s="109">
        <f t="shared" si="641"/>
        <v>0</v>
      </c>
      <c r="CQ172" s="110"/>
      <c r="CR172" s="109">
        <f t="shared" si="642"/>
        <v>0</v>
      </c>
      <c r="CS172" s="110"/>
      <c r="CT172" s="109">
        <f t="shared" si="643"/>
        <v>0</v>
      </c>
      <c r="CU172" s="110"/>
      <c r="CV172" s="109">
        <f t="shared" si="644"/>
        <v>0</v>
      </c>
      <c r="CW172" s="132">
        <v>0</v>
      </c>
      <c r="CX172" s="109">
        <f t="shared" si="645"/>
        <v>0</v>
      </c>
      <c r="CY172" s="110"/>
      <c r="CZ172" s="116">
        <f t="shared" si="646"/>
        <v>0</v>
      </c>
      <c r="DA172" s="110"/>
      <c r="DB172" s="109">
        <f t="shared" si="647"/>
        <v>0</v>
      </c>
      <c r="DC172" s="134"/>
      <c r="DD172" s="109">
        <f t="shared" si="648"/>
        <v>0</v>
      </c>
      <c r="DE172" s="110"/>
      <c r="DF172" s="109">
        <f t="shared" si="649"/>
        <v>0</v>
      </c>
      <c r="DG172" s="110"/>
      <c r="DH172" s="109">
        <f t="shared" si="650"/>
        <v>0</v>
      </c>
      <c r="DI172" s="110"/>
      <c r="DJ172" s="122">
        <f t="shared" si="651"/>
        <v>0</v>
      </c>
      <c r="DK172" s="123">
        <f t="shared" si="652"/>
        <v>134</v>
      </c>
      <c r="DL172" s="122">
        <f t="shared" si="652"/>
        <v>13083774.395999998</v>
      </c>
      <c r="DM172" s="1"/>
      <c r="DN172" s="1">
        <f t="shared" si="653"/>
        <v>344.38</v>
      </c>
      <c r="DO172" s="52">
        <f t="shared" si="654"/>
        <v>344.38</v>
      </c>
      <c r="DQ172" s="52">
        <f t="shared" si="655"/>
        <v>134</v>
      </c>
    </row>
    <row r="173" spans="1:121" ht="45" hidden="1" customHeight="1" x14ac:dyDescent="0.25">
      <c r="A173" s="161"/>
      <c r="B173" s="129">
        <v>142</v>
      </c>
      <c r="C173" s="101" t="s">
        <v>443</v>
      </c>
      <c r="D173" s="102" t="s">
        <v>444</v>
      </c>
      <c r="E173" s="89">
        <v>23150</v>
      </c>
      <c r="F173" s="130">
        <v>3.14</v>
      </c>
      <c r="G173" s="104">
        <v>1</v>
      </c>
      <c r="H173" s="105"/>
      <c r="I173" s="106">
        <v>1.4</v>
      </c>
      <c r="J173" s="106">
        <v>1.68</v>
      </c>
      <c r="K173" s="106">
        <v>2.23</v>
      </c>
      <c r="L173" s="107">
        <v>2.57</v>
      </c>
      <c r="M173" s="110">
        <v>0</v>
      </c>
      <c r="N173" s="109">
        <f t="shared" si="602"/>
        <v>0</v>
      </c>
      <c r="O173" s="110"/>
      <c r="P173" s="110">
        <f t="shared" si="603"/>
        <v>0</v>
      </c>
      <c r="Q173" s="110"/>
      <c r="R173" s="109">
        <f t="shared" si="604"/>
        <v>0</v>
      </c>
      <c r="S173" s="110"/>
      <c r="T173" s="109">
        <f t="shared" si="436"/>
        <v>0</v>
      </c>
      <c r="U173" s="110">
        <v>13</v>
      </c>
      <c r="V173" s="109">
        <f t="shared" si="605"/>
        <v>1455273.82</v>
      </c>
      <c r="W173" s="110"/>
      <c r="X173" s="109">
        <f t="shared" si="606"/>
        <v>0</v>
      </c>
      <c r="Y173" s="110"/>
      <c r="Z173" s="109">
        <f t="shared" si="607"/>
        <v>0</v>
      </c>
      <c r="AA173" s="110"/>
      <c r="AB173" s="109">
        <f t="shared" si="608"/>
        <v>0</v>
      </c>
      <c r="AC173" s="110"/>
      <c r="AD173" s="109">
        <f t="shared" si="609"/>
        <v>0</v>
      </c>
      <c r="AE173" s="110"/>
      <c r="AF173" s="109">
        <f t="shared" si="610"/>
        <v>0</v>
      </c>
      <c r="AG173" s="117"/>
      <c r="AH173" s="109">
        <f t="shared" si="611"/>
        <v>0</v>
      </c>
      <c r="AI173" s="110"/>
      <c r="AJ173" s="109">
        <f t="shared" si="612"/>
        <v>0</v>
      </c>
      <c r="AK173" s="110"/>
      <c r="AL173" s="110">
        <f t="shared" si="613"/>
        <v>0</v>
      </c>
      <c r="AM173" s="110"/>
      <c r="AN173" s="109">
        <f t="shared" si="614"/>
        <v>0</v>
      </c>
      <c r="AO173" s="132">
        <v>2</v>
      </c>
      <c r="AP173" s="109">
        <f t="shared" si="656"/>
        <v>268665.93599999999</v>
      </c>
      <c r="AQ173" s="110"/>
      <c r="AR173" s="116">
        <f t="shared" si="616"/>
        <v>0</v>
      </c>
      <c r="AS173" s="110"/>
      <c r="AT173" s="109">
        <f t="shared" si="617"/>
        <v>0</v>
      </c>
      <c r="AU173" s="110"/>
      <c r="AV173" s="110">
        <f t="shared" si="618"/>
        <v>0</v>
      </c>
      <c r="AW173" s="110"/>
      <c r="AX173" s="109">
        <f t="shared" si="619"/>
        <v>0</v>
      </c>
      <c r="AY173" s="110"/>
      <c r="AZ173" s="109">
        <f t="shared" si="620"/>
        <v>0</v>
      </c>
      <c r="BA173" s="110"/>
      <c r="BB173" s="109">
        <f t="shared" si="621"/>
        <v>0</v>
      </c>
      <c r="BC173" s="110"/>
      <c r="BD173" s="109">
        <f t="shared" si="622"/>
        <v>0</v>
      </c>
      <c r="BE173" s="110"/>
      <c r="BF173" s="109">
        <f t="shared" si="623"/>
        <v>0</v>
      </c>
      <c r="BG173" s="110"/>
      <c r="BH173" s="109">
        <f t="shared" si="624"/>
        <v>0</v>
      </c>
      <c r="BI173" s="110"/>
      <c r="BJ173" s="109">
        <f t="shared" si="625"/>
        <v>0</v>
      </c>
      <c r="BK173" s="110"/>
      <c r="BL173" s="109">
        <f t="shared" si="626"/>
        <v>0</v>
      </c>
      <c r="BM173" s="110"/>
      <c r="BN173" s="109">
        <f t="shared" si="627"/>
        <v>0</v>
      </c>
      <c r="BO173" s="110"/>
      <c r="BP173" s="109">
        <f t="shared" si="628"/>
        <v>0</v>
      </c>
      <c r="BQ173" s="110"/>
      <c r="BR173" s="109">
        <f t="shared" si="629"/>
        <v>0</v>
      </c>
      <c r="BS173" s="110"/>
      <c r="BT173" s="116">
        <f t="shared" si="630"/>
        <v>0</v>
      </c>
      <c r="BU173" s="133"/>
      <c r="BV173" s="109">
        <f t="shared" si="631"/>
        <v>0</v>
      </c>
      <c r="BW173" s="110"/>
      <c r="BX173" s="109">
        <f t="shared" si="632"/>
        <v>0</v>
      </c>
      <c r="BY173" s="110"/>
      <c r="BZ173" s="109">
        <f t="shared" si="633"/>
        <v>0</v>
      </c>
      <c r="CA173" s="110"/>
      <c r="CB173" s="109">
        <f t="shared" si="634"/>
        <v>0</v>
      </c>
      <c r="CC173" s="134"/>
      <c r="CD173" s="110">
        <f t="shared" si="635"/>
        <v>0</v>
      </c>
      <c r="CE173" s="110"/>
      <c r="CF173" s="109">
        <f t="shared" si="636"/>
        <v>0</v>
      </c>
      <c r="CG173" s="110"/>
      <c r="CH173" s="109">
        <f t="shared" si="637"/>
        <v>0</v>
      </c>
      <c r="CI173" s="110"/>
      <c r="CJ173" s="109">
        <f t="shared" si="638"/>
        <v>0</v>
      </c>
      <c r="CK173" s="110"/>
      <c r="CL173" s="109">
        <f t="shared" si="639"/>
        <v>0</v>
      </c>
      <c r="CM173" s="110"/>
      <c r="CN173" s="109">
        <f t="shared" si="640"/>
        <v>0</v>
      </c>
      <c r="CO173" s="110"/>
      <c r="CP173" s="109">
        <f t="shared" si="641"/>
        <v>0</v>
      </c>
      <c r="CQ173" s="110"/>
      <c r="CR173" s="109">
        <f t="shared" si="642"/>
        <v>0</v>
      </c>
      <c r="CS173" s="110"/>
      <c r="CT173" s="109">
        <f t="shared" si="643"/>
        <v>0</v>
      </c>
      <c r="CU173" s="110"/>
      <c r="CV173" s="109">
        <f t="shared" si="644"/>
        <v>0</v>
      </c>
      <c r="CW173" s="132">
        <v>0</v>
      </c>
      <c r="CX173" s="109">
        <f t="shared" si="645"/>
        <v>0</v>
      </c>
      <c r="CY173" s="110"/>
      <c r="CZ173" s="116">
        <f t="shared" si="646"/>
        <v>0</v>
      </c>
      <c r="DA173" s="110"/>
      <c r="DB173" s="109">
        <f t="shared" si="647"/>
        <v>0</v>
      </c>
      <c r="DC173" s="134"/>
      <c r="DD173" s="109">
        <f t="shared" si="648"/>
        <v>0</v>
      </c>
      <c r="DE173" s="110"/>
      <c r="DF173" s="109">
        <f t="shared" si="649"/>
        <v>0</v>
      </c>
      <c r="DG173" s="110"/>
      <c r="DH173" s="109">
        <f t="shared" si="650"/>
        <v>0</v>
      </c>
      <c r="DI173" s="110"/>
      <c r="DJ173" s="122">
        <f t="shared" si="651"/>
        <v>0</v>
      </c>
      <c r="DK173" s="123">
        <f t="shared" si="652"/>
        <v>15</v>
      </c>
      <c r="DL173" s="122">
        <f t="shared" si="652"/>
        <v>1723939.7560000001</v>
      </c>
      <c r="DM173" s="1"/>
      <c r="DN173" s="1">
        <f t="shared" si="653"/>
        <v>47.1</v>
      </c>
      <c r="DO173" s="52">
        <f t="shared" si="654"/>
        <v>47.1</v>
      </c>
      <c r="DQ173" s="52">
        <f t="shared" si="655"/>
        <v>15</v>
      </c>
    </row>
    <row r="174" spans="1:121" ht="30" hidden="1" x14ac:dyDescent="0.25">
      <c r="A174" s="161"/>
      <c r="B174" s="129">
        <v>143</v>
      </c>
      <c r="C174" s="101" t="s">
        <v>445</v>
      </c>
      <c r="D174" s="102" t="s">
        <v>446</v>
      </c>
      <c r="E174" s="89">
        <v>23150</v>
      </c>
      <c r="F174" s="141">
        <v>2.48</v>
      </c>
      <c r="G174" s="104">
        <v>1</v>
      </c>
      <c r="H174" s="105"/>
      <c r="I174" s="106">
        <v>1.4</v>
      </c>
      <c r="J174" s="106">
        <v>1.68</v>
      </c>
      <c r="K174" s="106">
        <v>2.23</v>
      </c>
      <c r="L174" s="107">
        <v>2.57</v>
      </c>
      <c r="M174" s="110">
        <v>0</v>
      </c>
      <c r="N174" s="109">
        <f t="shared" si="602"/>
        <v>0</v>
      </c>
      <c r="O174" s="110"/>
      <c r="P174" s="110">
        <f t="shared" si="603"/>
        <v>0</v>
      </c>
      <c r="Q174" s="110"/>
      <c r="R174" s="109">
        <f t="shared" si="604"/>
        <v>0</v>
      </c>
      <c r="S174" s="110"/>
      <c r="T174" s="109">
        <f t="shared" si="436"/>
        <v>0</v>
      </c>
      <c r="U174" s="110">
        <v>4</v>
      </c>
      <c r="V174" s="109">
        <f t="shared" si="605"/>
        <v>353657.92</v>
      </c>
      <c r="W174" s="110"/>
      <c r="X174" s="109">
        <f t="shared" si="606"/>
        <v>0</v>
      </c>
      <c r="Y174" s="110"/>
      <c r="Z174" s="109">
        <f t="shared" si="607"/>
        <v>0</v>
      </c>
      <c r="AA174" s="110"/>
      <c r="AB174" s="109">
        <f t="shared" si="608"/>
        <v>0</v>
      </c>
      <c r="AC174" s="110"/>
      <c r="AD174" s="109">
        <f t="shared" si="609"/>
        <v>0</v>
      </c>
      <c r="AE174" s="110"/>
      <c r="AF174" s="109">
        <f t="shared" si="610"/>
        <v>0</v>
      </c>
      <c r="AG174" s="117"/>
      <c r="AH174" s="109">
        <f t="shared" si="611"/>
        <v>0</v>
      </c>
      <c r="AI174" s="110"/>
      <c r="AJ174" s="109">
        <f t="shared" si="612"/>
        <v>0</v>
      </c>
      <c r="AK174" s="110"/>
      <c r="AL174" s="110">
        <f t="shared" si="613"/>
        <v>0</v>
      </c>
      <c r="AM174" s="110"/>
      <c r="AN174" s="109">
        <f t="shared" si="614"/>
        <v>0</v>
      </c>
      <c r="AO174" s="132">
        <v>5</v>
      </c>
      <c r="AP174" s="109">
        <f t="shared" si="656"/>
        <v>530486.88</v>
      </c>
      <c r="AQ174" s="110"/>
      <c r="AR174" s="116">
        <f t="shared" si="616"/>
        <v>0</v>
      </c>
      <c r="AS174" s="205"/>
      <c r="AT174" s="109">
        <f t="shared" si="617"/>
        <v>0</v>
      </c>
      <c r="AU174" s="110"/>
      <c r="AV174" s="110">
        <f t="shared" si="618"/>
        <v>0</v>
      </c>
      <c r="AW174" s="110"/>
      <c r="AX174" s="109">
        <f t="shared" si="619"/>
        <v>0</v>
      </c>
      <c r="AY174" s="110"/>
      <c r="AZ174" s="109">
        <f t="shared" si="620"/>
        <v>0</v>
      </c>
      <c r="BA174" s="110"/>
      <c r="BB174" s="109">
        <f t="shared" si="621"/>
        <v>0</v>
      </c>
      <c r="BC174" s="110"/>
      <c r="BD174" s="109">
        <f t="shared" si="622"/>
        <v>0</v>
      </c>
      <c r="BE174" s="110"/>
      <c r="BF174" s="109">
        <f t="shared" si="623"/>
        <v>0</v>
      </c>
      <c r="BG174" s="110"/>
      <c r="BH174" s="109">
        <f t="shared" si="624"/>
        <v>0</v>
      </c>
      <c r="BI174" s="110"/>
      <c r="BJ174" s="109">
        <f t="shared" si="625"/>
        <v>0</v>
      </c>
      <c r="BK174" s="110"/>
      <c r="BL174" s="109">
        <f t="shared" si="626"/>
        <v>0</v>
      </c>
      <c r="BM174" s="110"/>
      <c r="BN174" s="109">
        <f t="shared" si="627"/>
        <v>0</v>
      </c>
      <c r="BO174" s="110"/>
      <c r="BP174" s="109">
        <f t="shared" si="628"/>
        <v>0</v>
      </c>
      <c r="BQ174" s="110"/>
      <c r="BR174" s="109">
        <f t="shared" si="629"/>
        <v>0</v>
      </c>
      <c r="BS174" s="110"/>
      <c r="BT174" s="116">
        <f t="shared" si="630"/>
        <v>0</v>
      </c>
      <c r="BU174" s="133"/>
      <c r="BV174" s="109">
        <f t="shared" si="631"/>
        <v>0</v>
      </c>
      <c r="BW174" s="110"/>
      <c r="BX174" s="109">
        <f t="shared" si="632"/>
        <v>0</v>
      </c>
      <c r="BY174" s="110"/>
      <c r="BZ174" s="109">
        <f t="shared" si="633"/>
        <v>0</v>
      </c>
      <c r="CA174" s="110"/>
      <c r="CB174" s="109">
        <f t="shared" si="634"/>
        <v>0</v>
      </c>
      <c r="CC174" s="134"/>
      <c r="CD174" s="110">
        <f t="shared" si="635"/>
        <v>0</v>
      </c>
      <c r="CE174" s="110"/>
      <c r="CF174" s="109">
        <f t="shared" si="636"/>
        <v>0</v>
      </c>
      <c r="CG174" s="110"/>
      <c r="CH174" s="109">
        <f t="shared" si="637"/>
        <v>0</v>
      </c>
      <c r="CI174" s="110"/>
      <c r="CJ174" s="109">
        <f t="shared" si="638"/>
        <v>0</v>
      </c>
      <c r="CK174" s="110"/>
      <c r="CL174" s="109">
        <f t="shared" si="639"/>
        <v>0</v>
      </c>
      <c r="CM174" s="110"/>
      <c r="CN174" s="109">
        <f t="shared" si="640"/>
        <v>0</v>
      </c>
      <c r="CO174" s="110"/>
      <c r="CP174" s="109">
        <f t="shared" si="641"/>
        <v>0</v>
      </c>
      <c r="CQ174" s="110"/>
      <c r="CR174" s="109">
        <f t="shared" si="642"/>
        <v>0</v>
      </c>
      <c r="CS174" s="110"/>
      <c r="CT174" s="109">
        <f t="shared" si="643"/>
        <v>0</v>
      </c>
      <c r="CU174" s="110"/>
      <c r="CV174" s="109">
        <f t="shared" si="644"/>
        <v>0</v>
      </c>
      <c r="CW174" s="132">
        <v>0</v>
      </c>
      <c r="CX174" s="109">
        <f t="shared" si="645"/>
        <v>0</v>
      </c>
      <c r="CY174" s="110"/>
      <c r="CZ174" s="116">
        <f t="shared" si="646"/>
        <v>0</v>
      </c>
      <c r="DA174" s="110"/>
      <c r="DB174" s="109">
        <f t="shared" si="647"/>
        <v>0</v>
      </c>
      <c r="DC174" s="134"/>
      <c r="DD174" s="109">
        <f t="shared" si="648"/>
        <v>0</v>
      </c>
      <c r="DE174" s="110"/>
      <c r="DF174" s="109">
        <f t="shared" si="649"/>
        <v>0</v>
      </c>
      <c r="DG174" s="110"/>
      <c r="DH174" s="109">
        <f t="shared" si="650"/>
        <v>0</v>
      </c>
      <c r="DI174" s="110"/>
      <c r="DJ174" s="122">
        <f t="shared" si="651"/>
        <v>0</v>
      </c>
      <c r="DK174" s="123">
        <f t="shared" si="652"/>
        <v>9</v>
      </c>
      <c r="DL174" s="122">
        <f t="shared" si="652"/>
        <v>884144.8</v>
      </c>
      <c r="DM174" s="1"/>
      <c r="DN174" s="1">
        <f t="shared" si="653"/>
        <v>22.32</v>
      </c>
      <c r="DO174" s="52">
        <f t="shared" si="654"/>
        <v>22.32</v>
      </c>
      <c r="DQ174" s="52">
        <f t="shared" si="655"/>
        <v>9</v>
      </c>
    </row>
    <row r="175" spans="1:121" ht="45" hidden="1" customHeight="1" x14ac:dyDescent="0.25">
      <c r="A175" s="161"/>
      <c r="B175" s="129">
        <v>144</v>
      </c>
      <c r="C175" s="101" t="s">
        <v>447</v>
      </c>
      <c r="D175" s="102" t="s">
        <v>448</v>
      </c>
      <c r="E175" s="89">
        <v>23150</v>
      </c>
      <c r="F175" s="130">
        <v>1.91</v>
      </c>
      <c r="G175" s="104">
        <v>1</v>
      </c>
      <c r="H175" s="105"/>
      <c r="I175" s="106">
        <v>1.4</v>
      </c>
      <c r="J175" s="106">
        <v>1.68</v>
      </c>
      <c r="K175" s="106">
        <v>2.23</v>
      </c>
      <c r="L175" s="107">
        <v>2.57</v>
      </c>
      <c r="M175" s="110">
        <v>2</v>
      </c>
      <c r="N175" s="109">
        <f t="shared" si="602"/>
        <v>136186.82</v>
      </c>
      <c r="O175" s="110"/>
      <c r="P175" s="110">
        <f t="shared" si="603"/>
        <v>0</v>
      </c>
      <c r="Q175" s="110"/>
      <c r="R175" s="109">
        <f t="shared" si="604"/>
        <v>0</v>
      </c>
      <c r="S175" s="110"/>
      <c r="T175" s="109">
        <f t="shared" si="436"/>
        <v>0</v>
      </c>
      <c r="U175" s="110"/>
      <c r="V175" s="109">
        <f t="shared" si="605"/>
        <v>0</v>
      </c>
      <c r="W175" s="110"/>
      <c r="X175" s="109">
        <f t="shared" si="606"/>
        <v>0</v>
      </c>
      <c r="Y175" s="110"/>
      <c r="Z175" s="109">
        <f t="shared" si="607"/>
        <v>0</v>
      </c>
      <c r="AA175" s="110"/>
      <c r="AB175" s="109">
        <f t="shared" si="608"/>
        <v>0</v>
      </c>
      <c r="AC175" s="110"/>
      <c r="AD175" s="109">
        <f t="shared" si="609"/>
        <v>0</v>
      </c>
      <c r="AE175" s="110"/>
      <c r="AF175" s="109">
        <f t="shared" si="610"/>
        <v>0</v>
      </c>
      <c r="AG175" s="117"/>
      <c r="AH175" s="109">
        <f t="shared" si="611"/>
        <v>0</v>
      </c>
      <c r="AI175" s="110"/>
      <c r="AJ175" s="109">
        <f t="shared" si="612"/>
        <v>0</v>
      </c>
      <c r="AK175" s="110"/>
      <c r="AL175" s="110">
        <f t="shared" si="613"/>
        <v>0</v>
      </c>
      <c r="AM175" s="110"/>
      <c r="AN175" s="109">
        <f t="shared" si="614"/>
        <v>0</v>
      </c>
      <c r="AO175" s="131"/>
      <c r="AP175" s="109">
        <f t="shared" si="656"/>
        <v>0</v>
      </c>
      <c r="AQ175" s="110"/>
      <c r="AR175" s="116">
        <f t="shared" si="616"/>
        <v>0</v>
      </c>
      <c r="AS175" s="110"/>
      <c r="AT175" s="109">
        <f t="shared" si="617"/>
        <v>0</v>
      </c>
      <c r="AU175" s="110"/>
      <c r="AV175" s="110">
        <f t="shared" si="618"/>
        <v>0</v>
      </c>
      <c r="AW175" s="110"/>
      <c r="AX175" s="109">
        <f t="shared" si="619"/>
        <v>0</v>
      </c>
      <c r="AY175" s="110"/>
      <c r="AZ175" s="109">
        <f t="shared" si="620"/>
        <v>0</v>
      </c>
      <c r="BA175" s="110"/>
      <c r="BB175" s="109">
        <f t="shared" si="621"/>
        <v>0</v>
      </c>
      <c r="BC175" s="110"/>
      <c r="BD175" s="109">
        <f t="shared" si="622"/>
        <v>0</v>
      </c>
      <c r="BE175" s="110"/>
      <c r="BF175" s="109">
        <f t="shared" si="623"/>
        <v>0</v>
      </c>
      <c r="BG175" s="110"/>
      <c r="BH175" s="109">
        <f t="shared" si="624"/>
        <v>0</v>
      </c>
      <c r="BI175" s="110"/>
      <c r="BJ175" s="109">
        <f t="shared" si="625"/>
        <v>0</v>
      </c>
      <c r="BK175" s="110"/>
      <c r="BL175" s="109">
        <f t="shared" si="626"/>
        <v>0</v>
      </c>
      <c r="BM175" s="110"/>
      <c r="BN175" s="109">
        <f t="shared" si="627"/>
        <v>0</v>
      </c>
      <c r="BO175" s="110"/>
      <c r="BP175" s="109">
        <f t="shared" si="628"/>
        <v>0</v>
      </c>
      <c r="BQ175" s="110"/>
      <c r="BR175" s="109">
        <f t="shared" si="629"/>
        <v>0</v>
      </c>
      <c r="BS175" s="110"/>
      <c r="BT175" s="116">
        <f t="shared" si="630"/>
        <v>0</v>
      </c>
      <c r="BU175" s="133"/>
      <c r="BV175" s="109">
        <f t="shared" si="631"/>
        <v>0</v>
      </c>
      <c r="BW175" s="110"/>
      <c r="BX175" s="109">
        <f t="shared" si="632"/>
        <v>0</v>
      </c>
      <c r="BY175" s="110"/>
      <c r="BZ175" s="109">
        <f t="shared" si="633"/>
        <v>0</v>
      </c>
      <c r="CA175" s="110"/>
      <c r="CB175" s="109">
        <f t="shared" si="634"/>
        <v>0</v>
      </c>
      <c r="CC175" s="134"/>
      <c r="CD175" s="110">
        <f t="shared" si="635"/>
        <v>0</v>
      </c>
      <c r="CE175" s="110"/>
      <c r="CF175" s="109">
        <f t="shared" si="636"/>
        <v>0</v>
      </c>
      <c r="CG175" s="110"/>
      <c r="CH175" s="109">
        <f t="shared" si="637"/>
        <v>0</v>
      </c>
      <c r="CI175" s="110"/>
      <c r="CJ175" s="109">
        <f t="shared" si="638"/>
        <v>0</v>
      </c>
      <c r="CK175" s="110"/>
      <c r="CL175" s="109">
        <f t="shared" si="639"/>
        <v>0</v>
      </c>
      <c r="CM175" s="110"/>
      <c r="CN175" s="109">
        <f t="shared" si="640"/>
        <v>0</v>
      </c>
      <c r="CO175" s="110"/>
      <c r="CP175" s="109">
        <f t="shared" si="641"/>
        <v>0</v>
      </c>
      <c r="CQ175" s="110"/>
      <c r="CR175" s="109">
        <f t="shared" si="642"/>
        <v>0</v>
      </c>
      <c r="CS175" s="110"/>
      <c r="CT175" s="109">
        <f t="shared" si="643"/>
        <v>0</v>
      </c>
      <c r="CU175" s="110"/>
      <c r="CV175" s="109">
        <f t="shared" si="644"/>
        <v>0</v>
      </c>
      <c r="CW175" s="132"/>
      <c r="CX175" s="109">
        <f t="shared" si="645"/>
        <v>0</v>
      </c>
      <c r="CY175" s="110"/>
      <c r="CZ175" s="116">
        <f t="shared" si="646"/>
        <v>0</v>
      </c>
      <c r="DA175" s="110"/>
      <c r="DB175" s="109">
        <f t="shared" si="647"/>
        <v>0</v>
      </c>
      <c r="DC175" s="134"/>
      <c r="DD175" s="109">
        <f t="shared" si="648"/>
        <v>0</v>
      </c>
      <c r="DE175" s="110"/>
      <c r="DF175" s="109">
        <f t="shared" si="649"/>
        <v>0</v>
      </c>
      <c r="DG175" s="110"/>
      <c r="DH175" s="109">
        <f t="shared" si="650"/>
        <v>0</v>
      </c>
      <c r="DI175" s="110"/>
      <c r="DJ175" s="122">
        <f t="shared" si="651"/>
        <v>0</v>
      </c>
      <c r="DK175" s="123">
        <f t="shared" si="652"/>
        <v>2</v>
      </c>
      <c r="DL175" s="122">
        <f t="shared" si="652"/>
        <v>136186.82</v>
      </c>
      <c r="DM175" s="1"/>
      <c r="DN175" s="1">
        <f t="shared" si="653"/>
        <v>3.82</v>
      </c>
      <c r="DO175" s="52">
        <f t="shared" si="654"/>
        <v>3.82</v>
      </c>
      <c r="DQ175" s="52">
        <f t="shared" si="655"/>
        <v>2</v>
      </c>
    </row>
    <row r="176" spans="1:121" ht="47.25" hidden="1" customHeight="1" x14ac:dyDescent="0.25">
      <c r="A176" s="161"/>
      <c r="B176" s="129">
        <v>145</v>
      </c>
      <c r="C176" s="101" t="s">
        <v>449</v>
      </c>
      <c r="D176" s="102" t="s">
        <v>450</v>
      </c>
      <c r="E176" s="89">
        <v>23150</v>
      </c>
      <c r="F176" s="130">
        <v>2.88</v>
      </c>
      <c r="G176" s="104">
        <v>1</v>
      </c>
      <c r="H176" s="105"/>
      <c r="I176" s="106">
        <v>1.4</v>
      </c>
      <c r="J176" s="106">
        <v>1.68</v>
      </c>
      <c r="K176" s="106">
        <v>2.23</v>
      </c>
      <c r="L176" s="107">
        <v>2.57</v>
      </c>
      <c r="M176" s="110">
        <v>0</v>
      </c>
      <c r="N176" s="109">
        <f t="shared" si="602"/>
        <v>0</v>
      </c>
      <c r="O176" s="110"/>
      <c r="P176" s="110">
        <f t="shared" si="603"/>
        <v>0</v>
      </c>
      <c r="Q176" s="110"/>
      <c r="R176" s="109">
        <f t="shared" si="604"/>
        <v>0</v>
      </c>
      <c r="S176" s="110"/>
      <c r="T176" s="109">
        <f t="shared" si="436"/>
        <v>0</v>
      </c>
      <c r="U176" s="110">
        <v>121</v>
      </c>
      <c r="V176" s="109">
        <f t="shared" si="605"/>
        <v>12423660.48</v>
      </c>
      <c r="W176" s="110"/>
      <c r="X176" s="109">
        <f t="shared" si="606"/>
        <v>0</v>
      </c>
      <c r="Y176" s="110"/>
      <c r="Z176" s="109">
        <f t="shared" si="607"/>
        <v>0</v>
      </c>
      <c r="AA176" s="110"/>
      <c r="AB176" s="109">
        <f t="shared" si="608"/>
        <v>0</v>
      </c>
      <c r="AC176" s="110"/>
      <c r="AD176" s="109">
        <f t="shared" si="609"/>
        <v>0</v>
      </c>
      <c r="AE176" s="110"/>
      <c r="AF176" s="109">
        <f t="shared" si="610"/>
        <v>0</v>
      </c>
      <c r="AG176" s="117"/>
      <c r="AH176" s="109">
        <f t="shared" si="611"/>
        <v>0</v>
      </c>
      <c r="AI176" s="110"/>
      <c r="AJ176" s="109">
        <f t="shared" si="612"/>
        <v>0</v>
      </c>
      <c r="AK176" s="110"/>
      <c r="AL176" s="110">
        <f t="shared" si="613"/>
        <v>0</v>
      </c>
      <c r="AM176" s="110"/>
      <c r="AN176" s="109">
        <f t="shared" si="614"/>
        <v>0</v>
      </c>
      <c r="AO176" s="132"/>
      <c r="AP176" s="109">
        <f t="shared" si="656"/>
        <v>0</v>
      </c>
      <c r="AQ176" s="110"/>
      <c r="AR176" s="116">
        <f t="shared" si="616"/>
        <v>0</v>
      </c>
      <c r="AS176" s="110"/>
      <c r="AT176" s="109">
        <f t="shared" si="617"/>
        <v>0</v>
      </c>
      <c r="AU176" s="110"/>
      <c r="AV176" s="110">
        <f t="shared" si="618"/>
        <v>0</v>
      </c>
      <c r="AW176" s="110"/>
      <c r="AX176" s="109">
        <f t="shared" si="619"/>
        <v>0</v>
      </c>
      <c r="AY176" s="110"/>
      <c r="AZ176" s="109">
        <f t="shared" si="620"/>
        <v>0</v>
      </c>
      <c r="BA176" s="110"/>
      <c r="BB176" s="109">
        <f t="shared" si="621"/>
        <v>0</v>
      </c>
      <c r="BC176" s="110"/>
      <c r="BD176" s="109">
        <f t="shared" si="622"/>
        <v>0</v>
      </c>
      <c r="BE176" s="110"/>
      <c r="BF176" s="109">
        <f t="shared" si="623"/>
        <v>0</v>
      </c>
      <c r="BG176" s="110"/>
      <c r="BH176" s="109">
        <f t="shared" si="624"/>
        <v>0</v>
      </c>
      <c r="BI176" s="110"/>
      <c r="BJ176" s="109">
        <f t="shared" si="625"/>
        <v>0</v>
      </c>
      <c r="BK176" s="110"/>
      <c r="BL176" s="109">
        <f t="shared" si="626"/>
        <v>0</v>
      </c>
      <c r="BM176" s="110"/>
      <c r="BN176" s="109">
        <f t="shared" si="627"/>
        <v>0</v>
      </c>
      <c r="BO176" s="110"/>
      <c r="BP176" s="109">
        <f t="shared" si="628"/>
        <v>0</v>
      </c>
      <c r="BQ176" s="110"/>
      <c r="BR176" s="109">
        <f t="shared" si="629"/>
        <v>0</v>
      </c>
      <c r="BS176" s="110"/>
      <c r="BT176" s="116">
        <f t="shared" si="630"/>
        <v>0</v>
      </c>
      <c r="BU176" s="133"/>
      <c r="BV176" s="109">
        <f t="shared" si="631"/>
        <v>0</v>
      </c>
      <c r="BW176" s="110"/>
      <c r="BX176" s="109">
        <f t="shared" si="632"/>
        <v>0</v>
      </c>
      <c r="BY176" s="110"/>
      <c r="BZ176" s="109">
        <f t="shared" si="633"/>
        <v>0</v>
      </c>
      <c r="CA176" s="110"/>
      <c r="CB176" s="109">
        <f t="shared" si="634"/>
        <v>0</v>
      </c>
      <c r="CC176" s="134"/>
      <c r="CD176" s="110">
        <f t="shared" si="635"/>
        <v>0</v>
      </c>
      <c r="CE176" s="110"/>
      <c r="CF176" s="109">
        <f t="shared" si="636"/>
        <v>0</v>
      </c>
      <c r="CG176" s="110"/>
      <c r="CH176" s="109">
        <f t="shared" si="637"/>
        <v>0</v>
      </c>
      <c r="CI176" s="110"/>
      <c r="CJ176" s="109">
        <f t="shared" si="638"/>
        <v>0</v>
      </c>
      <c r="CK176" s="110"/>
      <c r="CL176" s="109">
        <f t="shared" si="639"/>
        <v>0</v>
      </c>
      <c r="CM176" s="110"/>
      <c r="CN176" s="109">
        <f t="shared" si="640"/>
        <v>0</v>
      </c>
      <c r="CO176" s="110"/>
      <c r="CP176" s="109">
        <f t="shared" si="641"/>
        <v>0</v>
      </c>
      <c r="CQ176" s="110"/>
      <c r="CR176" s="109">
        <f t="shared" si="642"/>
        <v>0</v>
      </c>
      <c r="CS176" s="110"/>
      <c r="CT176" s="109">
        <f t="shared" si="643"/>
        <v>0</v>
      </c>
      <c r="CU176" s="110"/>
      <c r="CV176" s="109">
        <f t="shared" si="644"/>
        <v>0</v>
      </c>
      <c r="CW176" s="132">
        <v>0</v>
      </c>
      <c r="CX176" s="109">
        <f t="shared" si="645"/>
        <v>0</v>
      </c>
      <c r="CY176" s="110"/>
      <c r="CZ176" s="116">
        <f t="shared" si="646"/>
        <v>0</v>
      </c>
      <c r="DA176" s="110"/>
      <c r="DB176" s="109">
        <f t="shared" si="647"/>
        <v>0</v>
      </c>
      <c r="DC176" s="134"/>
      <c r="DD176" s="109">
        <f t="shared" si="648"/>
        <v>0</v>
      </c>
      <c r="DE176" s="110"/>
      <c r="DF176" s="109">
        <f t="shared" si="649"/>
        <v>0</v>
      </c>
      <c r="DG176" s="110"/>
      <c r="DH176" s="109">
        <f t="shared" si="650"/>
        <v>0</v>
      </c>
      <c r="DI176" s="110"/>
      <c r="DJ176" s="122">
        <f t="shared" si="651"/>
        <v>0</v>
      </c>
      <c r="DK176" s="123">
        <f t="shared" si="652"/>
        <v>121</v>
      </c>
      <c r="DL176" s="122">
        <f t="shared" si="652"/>
        <v>12423660.48</v>
      </c>
      <c r="DM176" s="1"/>
      <c r="DN176" s="1">
        <f t="shared" si="653"/>
        <v>348.47999999999996</v>
      </c>
      <c r="DO176" s="52">
        <f t="shared" si="654"/>
        <v>348.47999999999996</v>
      </c>
      <c r="DQ176" s="52">
        <f t="shared" si="655"/>
        <v>121</v>
      </c>
    </row>
    <row r="177" spans="1:121" ht="48" hidden="1" customHeight="1" x14ac:dyDescent="0.25">
      <c r="A177" s="161"/>
      <c r="B177" s="129">
        <v>146</v>
      </c>
      <c r="C177" s="101" t="s">
        <v>451</v>
      </c>
      <c r="D177" s="102" t="s">
        <v>452</v>
      </c>
      <c r="E177" s="89">
        <v>23150</v>
      </c>
      <c r="F177" s="130">
        <v>4.25</v>
      </c>
      <c r="G177" s="104">
        <v>1</v>
      </c>
      <c r="H177" s="105"/>
      <c r="I177" s="106">
        <v>1.4</v>
      </c>
      <c r="J177" s="106">
        <v>1.68</v>
      </c>
      <c r="K177" s="106">
        <v>2.23</v>
      </c>
      <c r="L177" s="107">
        <v>2.57</v>
      </c>
      <c r="M177" s="110">
        <v>2</v>
      </c>
      <c r="N177" s="109">
        <f t="shared" si="602"/>
        <v>303033.5</v>
      </c>
      <c r="O177" s="110"/>
      <c r="P177" s="110">
        <f t="shared" si="603"/>
        <v>0</v>
      </c>
      <c r="Q177" s="110"/>
      <c r="R177" s="109">
        <f t="shared" si="604"/>
        <v>0</v>
      </c>
      <c r="S177" s="110"/>
      <c r="T177" s="109">
        <f t="shared" si="436"/>
        <v>0</v>
      </c>
      <c r="U177" s="110">
        <v>13</v>
      </c>
      <c r="V177" s="109">
        <f t="shared" si="605"/>
        <v>1969717.7500000002</v>
      </c>
      <c r="W177" s="110"/>
      <c r="X177" s="109">
        <f t="shared" si="606"/>
        <v>0</v>
      </c>
      <c r="Y177" s="110"/>
      <c r="Z177" s="109">
        <f t="shared" si="607"/>
        <v>0</v>
      </c>
      <c r="AA177" s="110"/>
      <c r="AB177" s="109">
        <f t="shared" si="608"/>
        <v>0</v>
      </c>
      <c r="AC177" s="110"/>
      <c r="AD177" s="109">
        <f t="shared" si="609"/>
        <v>0</v>
      </c>
      <c r="AE177" s="110"/>
      <c r="AF177" s="109">
        <f t="shared" si="610"/>
        <v>0</v>
      </c>
      <c r="AG177" s="117"/>
      <c r="AH177" s="109">
        <f t="shared" si="611"/>
        <v>0</v>
      </c>
      <c r="AI177" s="110"/>
      <c r="AJ177" s="109">
        <f t="shared" si="612"/>
        <v>0</v>
      </c>
      <c r="AK177" s="110"/>
      <c r="AL177" s="110">
        <f t="shared" si="613"/>
        <v>0</v>
      </c>
      <c r="AM177" s="110"/>
      <c r="AN177" s="109">
        <f t="shared" si="614"/>
        <v>0</v>
      </c>
      <c r="AO177" s="132"/>
      <c r="AP177" s="109">
        <f t="shared" si="656"/>
        <v>0</v>
      </c>
      <c r="AQ177" s="110"/>
      <c r="AR177" s="116">
        <f t="shared" si="616"/>
        <v>0</v>
      </c>
      <c r="AS177" s="110"/>
      <c r="AT177" s="109">
        <f t="shared" si="617"/>
        <v>0</v>
      </c>
      <c r="AU177" s="110"/>
      <c r="AV177" s="110">
        <f t="shared" si="618"/>
        <v>0</v>
      </c>
      <c r="AW177" s="110"/>
      <c r="AX177" s="109">
        <f t="shared" si="619"/>
        <v>0</v>
      </c>
      <c r="AY177" s="110"/>
      <c r="AZ177" s="109">
        <f t="shared" si="620"/>
        <v>0</v>
      </c>
      <c r="BA177" s="110"/>
      <c r="BB177" s="109">
        <f t="shared" si="621"/>
        <v>0</v>
      </c>
      <c r="BC177" s="110"/>
      <c r="BD177" s="109">
        <f t="shared" si="622"/>
        <v>0</v>
      </c>
      <c r="BE177" s="110"/>
      <c r="BF177" s="109">
        <f t="shared" si="623"/>
        <v>0</v>
      </c>
      <c r="BG177" s="110"/>
      <c r="BH177" s="109">
        <f t="shared" si="624"/>
        <v>0</v>
      </c>
      <c r="BI177" s="110"/>
      <c r="BJ177" s="109">
        <f t="shared" si="625"/>
        <v>0</v>
      </c>
      <c r="BK177" s="110"/>
      <c r="BL177" s="109">
        <f t="shared" si="626"/>
        <v>0</v>
      </c>
      <c r="BM177" s="110"/>
      <c r="BN177" s="109">
        <f t="shared" si="627"/>
        <v>0</v>
      </c>
      <c r="BO177" s="110"/>
      <c r="BP177" s="109">
        <f t="shared" si="628"/>
        <v>0</v>
      </c>
      <c r="BQ177" s="110"/>
      <c r="BR177" s="109">
        <f t="shared" si="629"/>
        <v>0</v>
      </c>
      <c r="BS177" s="110"/>
      <c r="BT177" s="116">
        <f t="shared" si="630"/>
        <v>0</v>
      </c>
      <c r="BU177" s="133"/>
      <c r="BV177" s="109">
        <f t="shared" si="631"/>
        <v>0</v>
      </c>
      <c r="BW177" s="110"/>
      <c r="BX177" s="109">
        <f t="shared" si="632"/>
        <v>0</v>
      </c>
      <c r="BY177" s="110"/>
      <c r="BZ177" s="109">
        <f t="shared" si="633"/>
        <v>0</v>
      </c>
      <c r="CA177" s="110"/>
      <c r="CB177" s="109">
        <f t="shared" si="634"/>
        <v>0</v>
      </c>
      <c r="CC177" s="134"/>
      <c r="CD177" s="110">
        <f t="shared" si="635"/>
        <v>0</v>
      </c>
      <c r="CE177" s="110"/>
      <c r="CF177" s="109">
        <f t="shared" si="636"/>
        <v>0</v>
      </c>
      <c r="CG177" s="110"/>
      <c r="CH177" s="109">
        <f t="shared" si="637"/>
        <v>0</v>
      </c>
      <c r="CI177" s="110"/>
      <c r="CJ177" s="109">
        <f t="shared" si="638"/>
        <v>0</v>
      </c>
      <c r="CK177" s="110"/>
      <c r="CL177" s="109">
        <f t="shared" si="639"/>
        <v>0</v>
      </c>
      <c r="CM177" s="110"/>
      <c r="CN177" s="109">
        <f t="shared" si="640"/>
        <v>0</v>
      </c>
      <c r="CO177" s="110"/>
      <c r="CP177" s="109">
        <f t="shared" si="641"/>
        <v>0</v>
      </c>
      <c r="CQ177" s="110"/>
      <c r="CR177" s="109">
        <f t="shared" si="642"/>
        <v>0</v>
      </c>
      <c r="CS177" s="110"/>
      <c r="CT177" s="109">
        <f t="shared" si="643"/>
        <v>0</v>
      </c>
      <c r="CU177" s="110"/>
      <c r="CV177" s="109">
        <f t="shared" si="644"/>
        <v>0</v>
      </c>
      <c r="CW177" s="132">
        <v>0</v>
      </c>
      <c r="CX177" s="109">
        <f t="shared" si="645"/>
        <v>0</v>
      </c>
      <c r="CY177" s="110"/>
      <c r="CZ177" s="116">
        <f t="shared" si="646"/>
        <v>0</v>
      </c>
      <c r="DA177" s="110"/>
      <c r="DB177" s="109">
        <f t="shared" si="647"/>
        <v>0</v>
      </c>
      <c r="DC177" s="134"/>
      <c r="DD177" s="109">
        <f t="shared" si="648"/>
        <v>0</v>
      </c>
      <c r="DE177" s="110"/>
      <c r="DF177" s="109">
        <f t="shared" si="649"/>
        <v>0</v>
      </c>
      <c r="DG177" s="110"/>
      <c r="DH177" s="109">
        <f t="shared" si="650"/>
        <v>0</v>
      </c>
      <c r="DI177" s="110"/>
      <c r="DJ177" s="122">
        <f t="shared" si="651"/>
        <v>0</v>
      </c>
      <c r="DK177" s="123">
        <f t="shared" si="652"/>
        <v>15</v>
      </c>
      <c r="DL177" s="122">
        <f t="shared" si="652"/>
        <v>2272751.25</v>
      </c>
      <c r="DM177" s="1"/>
      <c r="DN177" s="1">
        <f t="shared" si="653"/>
        <v>63.75</v>
      </c>
      <c r="DO177" s="52">
        <f t="shared" si="654"/>
        <v>63.75</v>
      </c>
      <c r="DQ177" s="52">
        <f t="shared" si="655"/>
        <v>15</v>
      </c>
    </row>
    <row r="178" spans="1:121" ht="45" hidden="1" customHeight="1" x14ac:dyDescent="0.25">
      <c r="A178" s="161"/>
      <c r="B178" s="129">
        <v>147</v>
      </c>
      <c r="C178" s="101" t="s">
        <v>453</v>
      </c>
      <c r="D178" s="102" t="s">
        <v>454</v>
      </c>
      <c r="E178" s="89">
        <v>23150</v>
      </c>
      <c r="F178" s="130">
        <v>2.56</v>
      </c>
      <c r="G178" s="104">
        <v>1</v>
      </c>
      <c r="H178" s="105"/>
      <c r="I178" s="106">
        <v>1.4</v>
      </c>
      <c r="J178" s="106">
        <v>1.68</v>
      </c>
      <c r="K178" s="106">
        <v>2.23</v>
      </c>
      <c r="L178" s="107">
        <v>2.57</v>
      </c>
      <c r="M178" s="110">
        <v>0</v>
      </c>
      <c r="N178" s="109">
        <f t="shared" si="602"/>
        <v>0</v>
      </c>
      <c r="O178" s="110"/>
      <c r="P178" s="110">
        <f t="shared" si="603"/>
        <v>0</v>
      </c>
      <c r="Q178" s="110"/>
      <c r="R178" s="109">
        <f t="shared" si="604"/>
        <v>0</v>
      </c>
      <c r="S178" s="110"/>
      <c r="T178" s="109">
        <f t="shared" si="436"/>
        <v>0</v>
      </c>
      <c r="U178" s="110">
        <v>1</v>
      </c>
      <c r="V178" s="109">
        <f t="shared" si="605"/>
        <v>91266.559999999998</v>
      </c>
      <c r="W178" s="110"/>
      <c r="X178" s="109">
        <f t="shared" si="606"/>
        <v>0</v>
      </c>
      <c r="Y178" s="110"/>
      <c r="Z178" s="109">
        <f t="shared" si="607"/>
        <v>0</v>
      </c>
      <c r="AA178" s="110"/>
      <c r="AB178" s="109">
        <f t="shared" si="608"/>
        <v>0</v>
      </c>
      <c r="AC178" s="110"/>
      <c r="AD178" s="109">
        <f t="shared" si="609"/>
        <v>0</v>
      </c>
      <c r="AE178" s="110"/>
      <c r="AF178" s="109">
        <f t="shared" si="610"/>
        <v>0</v>
      </c>
      <c r="AG178" s="117"/>
      <c r="AH178" s="109">
        <f t="shared" si="611"/>
        <v>0</v>
      </c>
      <c r="AI178" s="110"/>
      <c r="AJ178" s="109">
        <f t="shared" si="612"/>
        <v>0</v>
      </c>
      <c r="AK178" s="110"/>
      <c r="AL178" s="110">
        <f t="shared" si="613"/>
        <v>0</v>
      </c>
      <c r="AM178" s="110"/>
      <c r="AN178" s="109">
        <f t="shared" si="614"/>
        <v>0</v>
      </c>
      <c r="AO178" s="132"/>
      <c r="AP178" s="109">
        <f t="shared" si="656"/>
        <v>0</v>
      </c>
      <c r="AQ178" s="110"/>
      <c r="AR178" s="116">
        <f t="shared" si="616"/>
        <v>0</v>
      </c>
      <c r="AS178" s="110"/>
      <c r="AT178" s="109">
        <f t="shared" si="617"/>
        <v>0</v>
      </c>
      <c r="AU178" s="110"/>
      <c r="AV178" s="110">
        <f t="shared" si="618"/>
        <v>0</v>
      </c>
      <c r="AW178" s="110"/>
      <c r="AX178" s="109">
        <f t="shared" si="619"/>
        <v>0</v>
      </c>
      <c r="AY178" s="110"/>
      <c r="AZ178" s="109">
        <f t="shared" si="620"/>
        <v>0</v>
      </c>
      <c r="BA178" s="110"/>
      <c r="BB178" s="109">
        <f t="shared" si="621"/>
        <v>0</v>
      </c>
      <c r="BC178" s="110"/>
      <c r="BD178" s="109">
        <f t="shared" si="622"/>
        <v>0</v>
      </c>
      <c r="BE178" s="110"/>
      <c r="BF178" s="109">
        <f t="shared" si="623"/>
        <v>0</v>
      </c>
      <c r="BG178" s="110"/>
      <c r="BH178" s="109">
        <f t="shared" si="624"/>
        <v>0</v>
      </c>
      <c r="BI178" s="110"/>
      <c r="BJ178" s="109">
        <f t="shared" si="625"/>
        <v>0</v>
      </c>
      <c r="BK178" s="110"/>
      <c r="BL178" s="109">
        <f t="shared" si="626"/>
        <v>0</v>
      </c>
      <c r="BM178" s="110"/>
      <c r="BN178" s="109">
        <f t="shared" si="627"/>
        <v>0</v>
      </c>
      <c r="BO178" s="110"/>
      <c r="BP178" s="109">
        <f t="shared" si="628"/>
        <v>0</v>
      </c>
      <c r="BQ178" s="110"/>
      <c r="BR178" s="109">
        <f t="shared" si="629"/>
        <v>0</v>
      </c>
      <c r="BS178" s="110"/>
      <c r="BT178" s="116">
        <f t="shared" si="630"/>
        <v>0</v>
      </c>
      <c r="BU178" s="133"/>
      <c r="BV178" s="109">
        <f t="shared" si="631"/>
        <v>0</v>
      </c>
      <c r="BW178" s="110"/>
      <c r="BX178" s="109">
        <f t="shared" si="632"/>
        <v>0</v>
      </c>
      <c r="BY178" s="110"/>
      <c r="BZ178" s="109">
        <f t="shared" si="633"/>
        <v>0</v>
      </c>
      <c r="CA178" s="110"/>
      <c r="CB178" s="109">
        <f t="shared" si="634"/>
        <v>0</v>
      </c>
      <c r="CC178" s="134"/>
      <c r="CD178" s="110">
        <f t="shared" si="635"/>
        <v>0</v>
      </c>
      <c r="CE178" s="110"/>
      <c r="CF178" s="109">
        <f t="shared" si="636"/>
        <v>0</v>
      </c>
      <c r="CG178" s="110"/>
      <c r="CH178" s="109">
        <f t="shared" si="637"/>
        <v>0</v>
      </c>
      <c r="CI178" s="110"/>
      <c r="CJ178" s="109">
        <f t="shared" si="638"/>
        <v>0</v>
      </c>
      <c r="CK178" s="110"/>
      <c r="CL178" s="109">
        <f t="shared" si="639"/>
        <v>0</v>
      </c>
      <c r="CM178" s="110"/>
      <c r="CN178" s="109">
        <f t="shared" si="640"/>
        <v>0</v>
      </c>
      <c r="CO178" s="110"/>
      <c r="CP178" s="109">
        <f t="shared" si="641"/>
        <v>0</v>
      </c>
      <c r="CQ178" s="110"/>
      <c r="CR178" s="109">
        <f t="shared" si="642"/>
        <v>0</v>
      </c>
      <c r="CS178" s="110"/>
      <c r="CT178" s="109">
        <f t="shared" si="643"/>
        <v>0</v>
      </c>
      <c r="CU178" s="110"/>
      <c r="CV178" s="109">
        <f t="shared" si="644"/>
        <v>0</v>
      </c>
      <c r="CW178" s="132">
        <v>0</v>
      </c>
      <c r="CX178" s="109">
        <f t="shared" si="645"/>
        <v>0</v>
      </c>
      <c r="CY178" s="110"/>
      <c r="CZ178" s="116">
        <f t="shared" si="646"/>
        <v>0</v>
      </c>
      <c r="DA178" s="110"/>
      <c r="DB178" s="109">
        <f t="shared" si="647"/>
        <v>0</v>
      </c>
      <c r="DC178" s="134"/>
      <c r="DD178" s="109">
        <f t="shared" si="648"/>
        <v>0</v>
      </c>
      <c r="DE178" s="110"/>
      <c r="DF178" s="109">
        <f t="shared" si="649"/>
        <v>0</v>
      </c>
      <c r="DG178" s="110"/>
      <c r="DH178" s="109">
        <f t="shared" si="650"/>
        <v>0</v>
      </c>
      <c r="DI178" s="110"/>
      <c r="DJ178" s="122">
        <f t="shared" si="651"/>
        <v>0</v>
      </c>
      <c r="DK178" s="123">
        <f t="shared" si="652"/>
        <v>1</v>
      </c>
      <c r="DL178" s="122">
        <f t="shared" si="652"/>
        <v>91266.559999999998</v>
      </c>
      <c r="DM178" s="1"/>
      <c r="DN178" s="1">
        <f t="shared" si="653"/>
        <v>2.56</v>
      </c>
      <c r="DO178" s="52">
        <f t="shared" si="654"/>
        <v>2.56</v>
      </c>
      <c r="DQ178" s="52">
        <f t="shared" si="655"/>
        <v>1</v>
      </c>
    </row>
    <row r="179" spans="1:121" ht="45" hidden="1" customHeight="1" x14ac:dyDescent="0.25">
      <c r="A179" s="161"/>
      <c r="B179" s="129">
        <v>148</v>
      </c>
      <c r="C179" s="101" t="s">
        <v>455</v>
      </c>
      <c r="D179" s="102" t="s">
        <v>456</v>
      </c>
      <c r="E179" s="89">
        <v>23150</v>
      </c>
      <c r="F179" s="130">
        <v>3.6</v>
      </c>
      <c r="G179" s="104">
        <v>1</v>
      </c>
      <c r="H179" s="105"/>
      <c r="I179" s="106">
        <v>1.4</v>
      </c>
      <c r="J179" s="106">
        <v>1.68</v>
      </c>
      <c r="K179" s="106">
        <v>2.23</v>
      </c>
      <c r="L179" s="107">
        <v>2.57</v>
      </c>
      <c r="M179" s="110">
        <v>5</v>
      </c>
      <c r="N179" s="109">
        <f t="shared" si="602"/>
        <v>641718</v>
      </c>
      <c r="O179" s="110"/>
      <c r="P179" s="110">
        <f t="shared" si="603"/>
        <v>0</v>
      </c>
      <c r="Q179" s="110"/>
      <c r="R179" s="109">
        <f t="shared" si="604"/>
        <v>0</v>
      </c>
      <c r="S179" s="110"/>
      <c r="T179" s="109">
        <f t="shared" si="436"/>
        <v>0</v>
      </c>
      <c r="U179" s="110">
        <v>51</v>
      </c>
      <c r="V179" s="109">
        <f t="shared" si="605"/>
        <v>6545523.6000000006</v>
      </c>
      <c r="W179" s="110"/>
      <c r="X179" s="109">
        <f t="shared" si="606"/>
        <v>0</v>
      </c>
      <c r="Y179" s="110"/>
      <c r="Z179" s="109">
        <f t="shared" si="607"/>
        <v>0</v>
      </c>
      <c r="AA179" s="110"/>
      <c r="AB179" s="109">
        <f t="shared" si="608"/>
        <v>0</v>
      </c>
      <c r="AC179" s="110"/>
      <c r="AD179" s="109">
        <f t="shared" si="609"/>
        <v>0</v>
      </c>
      <c r="AE179" s="110"/>
      <c r="AF179" s="109">
        <f t="shared" si="610"/>
        <v>0</v>
      </c>
      <c r="AG179" s="117"/>
      <c r="AH179" s="109">
        <f t="shared" si="611"/>
        <v>0</v>
      </c>
      <c r="AI179" s="110">
        <v>3</v>
      </c>
      <c r="AJ179" s="109">
        <f t="shared" si="612"/>
        <v>385030.80000000005</v>
      </c>
      <c r="AK179" s="110"/>
      <c r="AL179" s="110">
        <f t="shared" si="613"/>
        <v>0</v>
      </c>
      <c r="AM179" s="110"/>
      <c r="AN179" s="109">
        <f t="shared" si="614"/>
        <v>0</v>
      </c>
      <c r="AO179" s="132"/>
      <c r="AP179" s="109">
        <f t="shared" si="656"/>
        <v>0</v>
      </c>
      <c r="AQ179" s="110"/>
      <c r="AR179" s="116">
        <f t="shared" si="616"/>
        <v>0</v>
      </c>
      <c r="AS179" s="110"/>
      <c r="AT179" s="109">
        <f t="shared" si="617"/>
        <v>0</v>
      </c>
      <c r="AU179" s="110"/>
      <c r="AV179" s="110">
        <f t="shared" si="618"/>
        <v>0</v>
      </c>
      <c r="AW179" s="110"/>
      <c r="AX179" s="109">
        <f t="shared" si="619"/>
        <v>0</v>
      </c>
      <c r="AY179" s="110"/>
      <c r="AZ179" s="109">
        <f t="shared" si="620"/>
        <v>0</v>
      </c>
      <c r="BA179" s="110"/>
      <c r="BB179" s="109">
        <f t="shared" si="621"/>
        <v>0</v>
      </c>
      <c r="BC179" s="110"/>
      <c r="BD179" s="109">
        <f t="shared" si="622"/>
        <v>0</v>
      </c>
      <c r="BE179" s="110"/>
      <c r="BF179" s="109">
        <f t="shared" si="623"/>
        <v>0</v>
      </c>
      <c r="BG179" s="110"/>
      <c r="BH179" s="109">
        <f t="shared" si="624"/>
        <v>0</v>
      </c>
      <c r="BI179" s="110"/>
      <c r="BJ179" s="109">
        <f t="shared" si="625"/>
        <v>0</v>
      </c>
      <c r="BK179" s="110"/>
      <c r="BL179" s="109">
        <f t="shared" si="626"/>
        <v>0</v>
      </c>
      <c r="BM179" s="110"/>
      <c r="BN179" s="109">
        <f t="shared" si="627"/>
        <v>0</v>
      </c>
      <c r="BO179" s="110"/>
      <c r="BP179" s="109">
        <f t="shared" si="628"/>
        <v>0</v>
      </c>
      <c r="BQ179" s="110"/>
      <c r="BR179" s="109">
        <f t="shared" si="629"/>
        <v>0</v>
      </c>
      <c r="BS179" s="110"/>
      <c r="BT179" s="116">
        <f t="shared" si="630"/>
        <v>0</v>
      </c>
      <c r="BU179" s="133"/>
      <c r="BV179" s="109">
        <f t="shared" si="631"/>
        <v>0</v>
      </c>
      <c r="BW179" s="110"/>
      <c r="BX179" s="109">
        <f t="shared" si="632"/>
        <v>0</v>
      </c>
      <c r="BY179" s="110"/>
      <c r="BZ179" s="109">
        <f t="shared" si="633"/>
        <v>0</v>
      </c>
      <c r="CA179" s="110"/>
      <c r="CB179" s="109">
        <f t="shared" si="634"/>
        <v>0</v>
      </c>
      <c r="CC179" s="134"/>
      <c r="CD179" s="110">
        <f t="shared" si="635"/>
        <v>0</v>
      </c>
      <c r="CE179" s="110"/>
      <c r="CF179" s="109">
        <f t="shared" si="636"/>
        <v>0</v>
      </c>
      <c r="CG179" s="110"/>
      <c r="CH179" s="109">
        <f t="shared" si="637"/>
        <v>0</v>
      </c>
      <c r="CI179" s="110"/>
      <c r="CJ179" s="109">
        <f t="shared" si="638"/>
        <v>0</v>
      </c>
      <c r="CK179" s="110"/>
      <c r="CL179" s="109">
        <f t="shared" si="639"/>
        <v>0</v>
      </c>
      <c r="CM179" s="110"/>
      <c r="CN179" s="109">
        <f t="shared" si="640"/>
        <v>0</v>
      </c>
      <c r="CO179" s="110"/>
      <c r="CP179" s="109">
        <f t="shared" si="641"/>
        <v>0</v>
      </c>
      <c r="CQ179" s="110"/>
      <c r="CR179" s="109">
        <f t="shared" si="642"/>
        <v>0</v>
      </c>
      <c r="CS179" s="110"/>
      <c r="CT179" s="109">
        <f t="shared" si="643"/>
        <v>0</v>
      </c>
      <c r="CU179" s="110"/>
      <c r="CV179" s="109">
        <f t="shared" si="644"/>
        <v>0</v>
      </c>
      <c r="CW179" s="132">
        <v>0</v>
      </c>
      <c r="CX179" s="109">
        <f t="shared" si="645"/>
        <v>0</v>
      </c>
      <c r="CY179" s="110"/>
      <c r="CZ179" s="116">
        <f t="shared" si="646"/>
        <v>0</v>
      </c>
      <c r="DA179" s="110"/>
      <c r="DB179" s="109">
        <f t="shared" si="647"/>
        <v>0</v>
      </c>
      <c r="DC179" s="134"/>
      <c r="DD179" s="109">
        <f t="shared" si="648"/>
        <v>0</v>
      </c>
      <c r="DE179" s="110"/>
      <c r="DF179" s="109">
        <f t="shared" si="649"/>
        <v>0</v>
      </c>
      <c r="DG179" s="110"/>
      <c r="DH179" s="109">
        <f t="shared" si="650"/>
        <v>0</v>
      </c>
      <c r="DI179" s="110"/>
      <c r="DJ179" s="122">
        <f t="shared" si="651"/>
        <v>0</v>
      </c>
      <c r="DK179" s="123">
        <f t="shared" si="652"/>
        <v>59</v>
      </c>
      <c r="DL179" s="122">
        <f t="shared" si="652"/>
        <v>7572272.4000000004</v>
      </c>
      <c r="DM179" s="1"/>
      <c r="DN179" s="1">
        <f t="shared" si="653"/>
        <v>212.4</v>
      </c>
      <c r="DO179" s="52">
        <f t="shared" si="654"/>
        <v>212.4</v>
      </c>
      <c r="DQ179" s="52">
        <f t="shared" si="655"/>
        <v>59</v>
      </c>
    </row>
    <row r="180" spans="1:121" ht="63" hidden="1" customHeight="1" x14ac:dyDescent="0.25">
      <c r="A180" s="161"/>
      <c r="B180" s="129">
        <v>149</v>
      </c>
      <c r="C180" s="264" t="s">
        <v>457</v>
      </c>
      <c r="D180" s="265" t="s">
        <v>458</v>
      </c>
      <c r="E180" s="89">
        <v>23150</v>
      </c>
      <c r="F180" s="130">
        <v>0.56999999999999995</v>
      </c>
      <c r="G180" s="104">
        <v>1</v>
      </c>
      <c r="H180" s="105"/>
      <c r="I180" s="106">
        <v>1.4</v>
      </c>
      <c r="J180" s="106">
        <v>1.68</v>
      </c>
      <c r="K180" s="106">
        <v>2.23</v>
      </c>
      <c r="L180" s="107">
        <v>2.57</v>
      </c>
      <c r="M180" s="110">
        <v>0</v>
      </c>
      <c r="N180" s="109">
        <f t="shared" si="602"/>
        <v>0</v>
      </c>
      <c r="O180" s="110"/>
      <c r="P180" s="110">
        <f t="shared" si="603"/>
        <v>0</v>
      </c>
      <c r="Q180" s="110"/>
      <c r="R180" s="109">
        <f t="shared" si="604"/>
        <v>0</v>
      </c>
      <c r="S180" s="110"/>
      <c r="T180" s="109">
        <f t="shared" si="436"/>
        <v>0</v>
      </c>
      <c r="U180" s="110">
        <v>621</v>
      </c>
      <c r="V180" s="109">
        <f t="shared" si="605"/>
        <v>12619384.469999999</v>
      </c>
      <c r="W180" s="110">
        <v>0</v>
      </c>
      <c r="X180" s="109">
        <f t="shared" si="606"/>
        <v>0</v>
      </c>
      <c r="Y180" s="110"/>
      <c r="Z180" s="109">
        <f t="shared" si="607"/>
        <v>0</v>
      </c>
      <c r="AA180" s="110">
        <v>0</v>
      </c>
      <c r="AB180" s="109">
        <f t="shared" si="608"/>
        <v>0</v>
      </c>
      <c r="AC180" s="110"/>
      <c r="AD180" s="109">
        <f t="shared" si="609"/>
        <v>0</v>
      </c>
      <c r="AE180" s="110">
        <v>0</v>
      </c>
      <c r="AF180" s="109">
        <f t="shared" si="610"/>
        <v>0</v>
      </c>
      <c r="AG180" s="117"/>
      <c r="AH180" s="109">
        <f t="shared" si="611"/>
        <v>0</v>
      </c>
      <c r="AI180" s="110"/>
      <c r="AJ180" s="109">
        <f t="shared" si="612"/>
        <v>0</v>
      </c>
      <c r="AK180" s="110"/>
      <c r="AL180" s="110">
        <f t="shared" si="613"/>
        <v>0</v>
      </c>
      <c r="AM180" s="110"/>
      <c r="AN180" s="109">
        <f t="shared" si="614"/>
        <v>0</v>
      </c>
      <c r="AO180" s="132">
        <v>668</v>
      </c>
      <c r="AP180" s="109">
        <f t="shared" si="656"/>
        <v>16289369.712000001</v>
      </c>
      <c r="AQ180" s="110">
        <v>0</v>
      </c>
      <c r="AR180" s="116">
        <f t="shared" si="616"/>
        <v>0</v>
      </c>
      <c r="AS180" s="110"/>
      <c r="AT180" s="109">
        <f t="shared" si="617"/>
        <v>0</v>
      </c>
      <c r="AU180" s="110"/>
      <c r="AV180" s="110">
        <f t="shared" si="618"/>
        <v>0</v>
      </c>
      <c r="AW180" s="110"/>
      <c r="AX180" s="109">
        <f t="shared" si="619"/>
        <v>0</v>
      </c>
      <c r="AY180" s="110">
        <v>0</v>
      </c>
      <c r="AZ180" s="109">
        <f t="shared" si="620"/>
        <v>0</v>
      </c>
      <c r="BA180" s="110">
        <v>0</v>
      </c>
      <c r="BB180" s="109">
        <f t="shared" si="621"/>
        <v>0</v>
      </c>
      <c r="BC180" s="110">
        <v>0</v>
      </c>
      <c r="BD180" s="109">
        <f t="shared" si="622"/>
        <v>0</v>
      </c>
      <c r="BE180" s="110"/>
      <c r="BF180" s="109">
        <f t="shared" si="623"/>
        <v>0</v>
      </c>
      <c r="BG180" s="110"/>
      <c r="BH180" s="109">
        <f t="shared" si="624"/>
        <v>0</v>
      </c>
      <c r="BI180" s="110">
        <v>0</v>
      </c>
      <c r="BJ180" s="109">
        <f t="shared" si="625"/>
        <v>0</v>
      </c>
      <c r="BK180" s="110">
        <v>0</v>
      </c>
      <c r="BL180" s="109">
        <f t="shared" si="626"/>
        <v>0</v>
      </c>
      <c r="BM180" s="110"/>
      <c r="BN180" s="109">
        <f t="shared" si="627"/>
        <v>0</v>
      </c>
      <c r="BO180" s="110"/>
      <c r="BP180" s="109">
        <f t="shared" si="628"/>
        <v>0</v>
      </c>
      <c r="BQ180" s="110"/>
      <c r="BR180" s="109">
        <f t="shared" si="629"/>
        <v>0</v>
      </c>
      <c r="BS180" s="110"/>
      <c r="BT180" s="116">
        <f t="shared" si="630"/>
        <v>0</v>
      </c>
      <c r="BU180" s="133">
        <v>0</v>
      </c>
      <c r="BV180" s="109">
        <f t="shared" si="631"/>
        <v>0</v>
      </c>
      <c r="BW180" s="110">
        <v>0</v>
      </c>
      <c r="BX180" s="109">
        <f t="shared" si="632"/>
        <v>0</v>
      </c>
      <c r="BY180" s="110">
        <v>0</v>
      </c>
      <c r="BZ180" s="109">
        <f t="shared" si="633"/>
        <v>0</v>
      </c>
      <c r="CA180" s="110"/>
      <c r="CB180" s="109">
        <f t="shared" si="634"/>
        <v>0</v>
      </c>
      <c r="CC180" s="134"/>
      <c r="CD180" s="110">
        <f t="shared" si="635"/>
        <v>0</v>
      </c>
      <c r="CE180" s="110">
        <v>0</v>
      </c>
      <c r="CF180" s="109">
        <f t="shared" si="636"/>
        <v>0</v>
      </c>
      <c r="CG180" s="110"/>
      <c r="CH180" s="109">
        <f t="shared" si="637"/>
        <v>0</v>
      </c>
      <c r="CI180" s="110"/>
      <c r="CJ180" s="109">
        <f t="shared" si="638"/>
        <v>0</v>
      </c>
      <c r="CK180" s="110"/>
      <c r="CL180" s="109">
        <f t="shared" si="639"/>
        <v>0</v>
      </c>
      <c r="CM180" s="110"/>
      <c r="CN180" s="109">
        <f t="shared" si="640"/>
        <v>0</v>
      </c>
      <c r="CO180" s="110"/>
      <c r="CP180" s="109">
        <f t="shared" si="641"/>
        <v>0</v>
      </c>
      <c r="CQ180" s="110"/>
      <c r="CR180" s="109">
        <f t="shared" si="642"/>
        <v>0</v>
      </c>
      <c r="CS180" s="110"/>
      <c r="CT180" s="109">
        <f t="shared" si="643"/>
        <v>0</v>
      </c>
      <c r="CU180" s="110">
        <v>0</v>
      </c>
      <c r="CV180" s="109">
        <f t="shared" si="644"/>
        <v>0</v>
      </c>
      <c r="CW180" s="132">
        <v>0</v>
      </c>
      <c r="CX180" s="109">
        <f t="shared" si="645"/>
        <v>0</v>
      </c>
      <c r="CY180" s="110">
        <v>0</v>
      </c>
      <c r="CZ180" s="116">
        <f t="shared" si="646"/>
        <v>0</v>
      </c>
      <c r="DA180" s="110">
        <v>0</v>
      </c>
      <c r="DB180" s="109">
        <f t="shared" si="647"/>
        <v>0</v>
      </c>
      <c r="DC180" s="134"/>
      <c r="DD180" s="109">
        <f t="shared" si="648"/>
        <v>0</v>
      </c>
      <c r="DE180" s="110"/>
      <c r="DF180" s="109">
        <f t="shared" si="649"/>
        <v>0</v>
      </c>
      <c r="DG180" s="110"/>
      <c r="DH180" s="109">
        <f t="shared" si="650"/>
        <v>0</v>
      </c>
      <c r="DI180" s="110"/>
      <c r="DJ180" s="122">
        <f t="shared" si="651"/>
        <v>0</v>
      </c>
      <c r="DK180" s="266">
        <f t="shared" si="652"/>
        <v>1289</v>
      </c>
      <c r="DL180" s="267">
        <f t="shared" si="652"/>
        <v>28908754.182</v>
      </c>
      <c r="DM180" s="1"/>
      <c r="DN180" s="1">
        <f t="shared" si="653"/>
        <v>734.7299999999999</v>
      </c>
      <c r="DO180" s="52">
        <f t="shared" si="654"/>
        <v>734.7299999999999</v>
      </c>
      <c r="DQ180" s="52">
        <f t="shared" si="655"/>
        <v>1289</v>
      </c>
    </row>
    <row r="181" spans="1:121" ht="60" hidden="1" customHeight="1" x14ac:dyDescent="0.25">
      <c r="A181" s="161"/>
      <c r="B181" s="129">
        <v>150</v>
      </c>
      <c r="C181" s="264" t="s">
        <v>459</v>
      </c>
      <c r="D181" s="102" t="s">
        <v>460</v>
      </c>
      <c r="E181" s="89">
        <v>23150</v>
      </c>
      <c r="F181" s="130">
        <v>1</v>
      </c>
      <c r="G181" s="104">
        <v>1</v>
      </c>
      <c r="H181" s="105"/>
      <c r="I181" s="106">
        <v>1.4</v>
      </c>
      <c r="J181" s="106">
        <v>1.68</v>
      </c>
      <c r="K181" s="106">
        <v>2.23</v>
      </c>
      <c r="L181" s="107">
        <v>2.57</v>
      </c>
      <c r="M181" s="110">
        <v>0</v>
      </c>
      <c r="N181" s="109">
        <f t="shared" si="602"/>
        <v>0</v>
      </c>
      <c r="O181" s="110"/>
      <c r="P181" s="110">
        <f t="shared" si="603"/>
        <v>0</v>
      </c>
      <c r="Q181" s="110"/>
      <c r="R181" s="109">
        <f t="shared" si="604"/>
        <v>0</v>
      </c>
      <c r="S181" s="110"/>
      <c r="T181" s="109">
        <f t="shared" si="436"/>
        <v>0</v>
      </c>
      <c r="U181" s="110">
        <v>309</v>
      </c>
      <c r="V181" s="109">
        <f t="shared" si="605"/>
        <v>11016159</v>
      </c>
      <c r="W181" s="110"/>
      <c r="X181" s="109">
        <f t="shared" si="606"/>
        <v>0</v>
      </c>
      <c r="Y181" s="110"/>
      <c r="Z181" s="109">
        <f t="shared" si="607"/>
        <v>0</v>
      </c>
      <c r="AA181" s="110"/>
      <c r="AB181" s="109">
        <f t="shared" si="608"/>
        <v>0</v>
      </c>
      <c r="AC181" s="110"/>
      <c r="AD181" s="109">
        <f t="shared" si="609"/>
        <v>0</v>
      </c>
      <c r="AE181" s="110"/>
      <c r="AF181" s="109">
        <f t="shared" si="610"/>
        <v>0</v>
      </c>
      <c r="AG181" s="117"/>
      <c r="AH181" s="109">
        <f t="shared" si="611"/>
        <v>0</v>
      </c>
      <c r="AI181" s="110"/>
      <c r="AJ181" s="109">
        <f t="shared" si="612"/>
        <v>0</v>
      </c>
      <c r="AK181" s="110"/>
      <c r="AL181" s="110">
        <f t="shared" si="613"/>
        <v>0</v>
      </c>
      <c r="AM181" s="110"/>
      <c r="AN181" s="109">
        <f t="shared" si="614"/>
        <v>0</v>
      </c>
      <c r="AO181" s="132">
        <v>362</v>
      </c>
      <c r="AP181" s="109">
        <f t="shared" si="656"/>
        <v>15486794.4</v>
      </c>
      <c r="AQ181" s="110"/>
      <c r="AR181" s="116">
        <f t="shared" si="616"/>
        <v>0</v>
      </c>
      <c r="AS181" s="110"/>
      <c r="AT181" s="109">
        <f t="shared" si="617"/>
        <v>0</v>
      </c>
      <c r="AU181" s="110"/>
      <c r="AV181" s="110">
        <f t="shared" si="618"/>
        <v>0</v>
      </c>
      <c r="AW181" s="110"/>
      <c r="AX181" s="109">
        <f t="shared" si="619"/>
        <v>0</v>
      </c>
      <c r="AY181" s="110"/>
      <c r="AZ181" s="109">
        <f t="shared" si="620"/>
        <v>0</v>
      </c>
      <c r="BA181" s="110"/>
      <c r="BB181" s="109">
        <f t="shared" si="621"/>
        <v>0</v>
      </c>
      <c r="BC181" s="110"/>
      <c r="BD181" s="109">
        <f t="shared" si="622"/>
        <v>0</v>
      </c>
      <c r="BE181" s="110"/>
      <c r="BF181" s="109">
        <f t="shared" si="623"/>
        <v>0</v>
      </c>
      <c r="BG181" s="110"/>
      <c r="BH181" s="109">
        <f t="shared" si="624"/>
        <v>0</v>
      </c>
      <c r="BI181" s="110"/>
      <c r="BJ181" s="109">
        <f t="shared" si="625"/>
        <v>0</v>
      </c>
      <c r="BK181" s="110"/>
      <c r="BL181" s="109">
        <f t="shared" si="626"/>
        <v>0</v>
      </c>
      <c r="BM181" s="110"/>
      <c r="BN181" s="109">
        <f t="shared" si="627"/>
        <v>0</v>
      </c>
      <c r="BO181" s="110"/>
      <c r="BP181" s="109">
        <f t="shared" si="628"/>
        <v>0</v>
      </c>
      <c r="BQ181" s="110"/>
      <c r="BR181" s="109">
        <f t="shared" si="629"/>
        <v>0</v>
      </c>
      <c r="BS181" s="110"/>
      <c r="BT181" s="116">
        <f t="shared" si="630"/>
        <v>0</v>
      </c>
      <c r="BU181" s="133"/>
      <c r="BV181" s="109">
        <f t="shared" si="631"/>
        <v>0</v>
      </c>
      <c r="BW181" s="110"/>
      <c r="BX181" s="109">
        <f t="shared" si="632"/>
        <v>0</v>
      </c>
      <c r="BY181" s="110"/>
      <c r="BZ181" s="109">
        <f t="shared" si="633"/>
        <v>0</v>
      </c>
      <c r="CA181" s="110"/>
      <c r="CB181" s="109">
        <f t="shared" si="634"/>
        <v>0</v>
      </c>
      <c r="CC181" s="134"/>
      <c r="CD181" s="110">
        <f t="shared" si="635"/>
        <v>0</v>
      </c>
      <c r="CE181" s="110"/>
      <c r="CF181" s="109">
        <f t="shared" si="636"/>
        <v>0</v>
      </c>
      <c r="CG181" s="110"/>
      <c r="CH181" s="109">
        <f t="shared" si="637"/>
        <v>0</v>
      </c>
      <c r="CI181" s="110"/>
      <c r="CJ181" s="109">
        <f t="shared" si="638"/>
        <v>0</v>
      </c>
      <c r="CK181" s="110"/>
      <c r="CL181" s="109">
        <f t="shared" si="639"/>
        <v>0</v>
      </c>
      <c r="CM181" s="110"/>
      <c r="CN181" s="109">
        <f t="shared" si="640"/>
        <v>0</v>
      </c>
      <c r="CO181" s="110"/>
      <c r="CP181" s="109">
        <f t="shared" si="641"/>
        <v>0</v>
      </c>
      <c r="CQ181" s="110"/>
      <c r="CR181" s="109">
        <f t="shared" si="642"/>
        <v>0</v>
      </c>
      <c r="CS181" s="110"/>
      <c r="CT181" s="109">
        <f t="shared" si="643"/>
        <v>0</v>
      </c>
      <c r="CU181" s="110"/>
      <c r="CV181" s="109">
        <f t="shared" si="644"/>
        <v>0</v>
      </c>
      <c r="CW181" s="132">
        <v>0</v>
      </c>
      <c r="CX181" s="109">
        <f t="shared" si="645"/>
        <v>0</v>
      </c>
      <c r="CY181" s="110"/>
      <c r="CZ181" s="116">
        <f t="shared" si="646"/>
        <v>0</v>
      </c>
      <c r="DA181" s="110"/>
      <c r="DB181" s="109">
        <f t="shared" si="647"/>
        <v>0</v>
      </c>
      <c r="DC181" s="134"/>
      <c r="DD181" s="109">
        <f t="shared" si="648"/>
        <v>0</v>
      </c>
      <c r="DE181" s="110"/>
      <c r="DF181" s="109">
        <f t="shared" si="649"/>
        <v>0</v>
      </c>
      <c r="DG181" s="110"/>
      <c r="DH181" s="109">
        <f t="shared" si="650"/>
        <v>0</v>
      </c>
      <c r="DI181" s="110"/>
      <c r="DJ181" s="122">
        <f t="shared" si="651"/>
        <v>0</v>
      </c>
      <c r="DK181" s="266">
        <f t="shared" si="652"/>
        <v>671</v>
      </c>
      <c r="DL181" s="267">
        <f t="shared" si="652"/>
        <v>26502953.399999999</v>
      </c>
      <c r="DM181" s="1"/>
      <c r="DN181" s="1">
        <f t="shared" si="653"/>
        <v>671</v>
      </c>
      <c r="DO181" s="52">
        <f t="shared" si="654"/>
        <v>671</v>
      </c>
      <c r="DQ181" s="52">
        <f t="shared" si="655"/>
        <v>671</v>
      </c>
    </row>
    <row r="182" spans="1:121" ht="60" hidden="1" customHeight="1" x14ac:dyDescent="0.25">
      <c r="A182" s="161"/>
      <c r="B182" s="129">
        <v>151</v>
      </c>
      <c r="C182" s="264" t="s">
        <v>461</v>
      </c>
      <c r="D182" s="102" t="s">
        <v>462</v>
      </c>
      <c r="E182" s="89">
        <v>23150</v>
      </c>
      <c r="F182" s="130">
        <v>1.67</v>
      </c>
      <c r="G182" s="104">
        <v>1</v>
      </c>
      <c r="H182" s="105"/>
      <c r="I182" s="106">
        <v>1.4</v>
      </c>
      <c r="J182" s="106">
        <v>1.68</v>
      </c>
      <c r="K182" s="106">
        <v>2.23</v>
      </c>
      <c r="L182" s="107">
        <v>2.57</v>
      </c>
      <c r="M182" s="110">
        <v>0</v>
      </c>
      <c r="N182" s="109">
        <f t="shared" si="602"/>
        <v>0</v>
      </c>
      <c r="O182" s="110"/>
      <c r="P182" s="110">
        <f t="shared" si="603"/>
        <v>0</v>
      </c>
      <c r="Q182" s="110"/>
      <c r="R182" s="109">
        <f t="shared" si="604"/>
        <v>0</v>
      </c>
      <c r="S182" s="110"/>
      <c r="T182" s="109">
        <f t="shared" si="436"/>
        <v>0</v>
      </c>
      <c r="U182" s="110">
        <v>1255</v>
      </c>
      <c r="V182" s="109">
        <f t="shared" si="605"/>
        <v>74719148.350000009</v>
      </c>
      <c r="W182" s="110"/>
      <c r="X182" s="109">
        <f t="shared" si="606"/>
        <v>0</v>
      </c>
      <c r="Y182" s="110"/>
      <c r="Z182" s="109">
        <f t="shared" si="607"/>
        <v>0</v>
      </c>
      <c r="AA182" s="110"/>
      <c r="AB182" s="109">
        <f t="shared" si="608"/>
        <v>0</v>
      </c>
      <c r="AC182" s="110"/>
      <c r="AD182" s="109">
        <f t="shared" si="609"/>
        <v>0</v>
      </c>
      <c r="AE182" s="110"/>
      <c r="AF182" s="109">
        <f t="shared" si="610"/>
        <v>0</v>
      </c>
      <c r="AG182" s="117"/>
      <c r="AH182" s="109">
        <f t="shared" si="611"/>
        <v>0</v>
      </c>
      <c r="AI182" s="110"/>
      <c r="AJ182" s="109">
        <f t="shared" si="612"/>
        <v>0</v>
      </c>
      <c r="AK182" s="110"/>
      <c r="AL182" s="110">
        <f t="shared" si="613"/>
        <v>0</v>
      </c>
      <c r="AM182" s="110"/>
      <c r="AN182" s="109">
        <f t="shared" si="614"/>
        <v>0</v>
      </c>
      <c r="AO182" s="131">
        <v>309</v>
      </c>
      <c r="AP182" s="109">
        <f t="shared" si="656"/>
        <v>22076382.636</v>
      </c>
      <c r="AQ182" s="110"/>
      <c r="AR182" s="116">
        <f t="shared" si="616"/>
        <v>0</v>
      </c>
      <c r="AS182" s="110"/>
      <c r="AT182" s="109">
        <f t="shared" si="617"/>
        <v>0</v>
      </c>
      <c r="AU182" s="110"/>
      <c r="AV182" s="110">
        <f t="shared" si="618"/>
        <v>0</v>
      </c>
      <c r="AW182" s="110"/>
      <c r="AX182" s="109">
        <f t="shared" si="619"/>
        <v>0</v>
      </c>
      <c r="AY182" s="110"/>
      <c r="AZ182" s="109">
        <f t="shared" si="620"/>
        <v>0</v>
      </c>
      <c r="BA182" s="110"/>
      <c r="BB182" s="109">
        <f t="shared" si="621"/>
        <v>0</v>
      </c>
      <c r="BC182" s="110"/>
      <c r="BD182" s="109">
        <f t="shared" si="622"/>
        <v>0</v>
      </c>
      <c r="BE182" s="110"/>
      <c r="BF182" s="109">
        <f t="shared" si="623"/>
        <v>0</v>
      </c>
      <c r="BG182" s="110"/>
      <c r="BH182" s="109">
        <f t="shared" si="624"/>
        <v>0</v>
      </c>
      <c r="BI182" s="110"/>
      <c r="BJ182" s="109">
        <f t="shared" si="625"/>
        <v>0</v>
      </c>
      <c r="BK182" s="110"/>
      <c r="BL182" s="109">
        <f t="shared" si="626"/>
        <v>0</v>
      </c>
      <c r="BM182" s="110"/>
      <c r="BN182" s="109">
        <f t="shared" si="627"/>
        <v>0</v>
      </c>
      <c r="BO182" s="110"/>
      <c r="BP182" s="109">
        <f t="shared" si="628"/>
        <v>0</v>
      </c>
      <c r="BQ182" s="110"/>
      <c r="BR182" s="109">
        <f t="shared" si="629"/>
        <v>0</v>
      </c>
      <c r="BS182" s="110"/>
      <c r="BT182" s="116">
        <f t="shared" si="630"/>
        <v>0</v>
      </c>
      <c r="BU182" s="133"/>
      <c r="BV182" s="109">
        <f t="shared" si="631"/>
        <v>0</v>
      </c>
      <c r="BW182" s="110"/>
      <c r="BX182" s="109">
        <f t="shared" si="632"/>
        <v>0</v>
      </c>
      <c r="BY182" s="110"/>
      <c r="BZ182" s="109">
        <f t="shared" si="633"/>
        <v>0</v>
      </c>
      <c r="CA182" s="110"/>
      <c r="CB182" s="109">
        <f t="shared" si="634"/>
        <v>0</v>
      </c>
      <c r="CC182" s="134"/>
      <c r="CD182" s="110">
        <f t="shared" si="635"/>
        <v>0</v>
      </c>
      <c r="CE182" s="110"/>
      <c r="CF182" s="109">
        <f t="shared" si="636"/>
        <v>0</v>
      </c>
      <c r="CG182" s="110"/>
      <c r="CH182" s="109">
        <f t="shared" si="637"/>
        <v>0</v>
      </c>
      <c r="CI182" s="110"/>
      <c r="CJ182" s="109">
        <f t="shared" si="638"/>
        <v>0</v>
      </c>
      <c r="CK182" s="110"/>
      <c r="CL182" s="109">
        <f t="shared" si="639"/>
        <v>0</v>
      </c>
      <c r="CM182" s="110"/>
      <c r="CN182" s="109">
        <f t="shared" si="640"/>
        <v>0</v>
      </c>
      <c r="CO182" s="110"/>
      <c r="CP182" s="109">
        <f t="shared" si="641"/>
        <v>0</v>
      </c>
      <c r="CQ182" s="110"/>
      <c r="CR182" s="109">
        <f t="shared" si="642"/>
        <v>0</v>
      </c>
      <c r="CS182" s="110"/>
      <c r="CT182" s="109">
        <f t="shared" si="643"/>
        <v>0</v>
      </c>
      <c r="CU182" s="110"/>
      <c r="CV182" s="109">
        <f t="shared" si="644"/>
        <v>0</v>
      </c>
      <c r="CW182" s="132"/>
      <c r="CX182" s="109">
        <f t="shared" si="645"/>
        <v>0</v>
      </c>
      <c r="CY182" s="110"/>
      <c r="CZ182" s="116">
        <f t="shared" si="646"/>
        <v>0</v>
      </c>
      <c r="DA182" s="110"/>
      <c r="DB182" s="109">
        <f t="shared" si="647"/>
        <v>0</v>
      </c>
      <c r="DC182" s="134"/>
      <c r="DD182" s="109">
        <f t="shared" si="648"/>
        <v>0</v>
      </c>
      <c r="DE182" s="110"/>
      <c r="DF182" s="109">
        <f t="shared" si="649"/>
        <v>0</v>
      </c>
      <c r="DG182" s="110"/>
      <c r="DH182" s="109">
        <f t="shared" si="650"/>
        <v>0</v>
      </c>
      <c r="DI182" s="110"/>
      <c r="DJ182" s="122">
        <f t="shared" si="651"/>
        <v>0</v>
      </c>
      <c r="DK182" s="266">
        <f t="shared" si="652"/>
        <v>1564</v>
      </c>
      <c r="DL182" s="267">
        <f t="shared" si="652"/>
        <v>96795530.986000001</v>
      </c>
      <c r="DM182" s="1"/>
      <c r="DN182" s="1">
        <f t="shared" si="653"/>
        <v>2611.88</v>
      </c>
      <c r="DO182" s="52">
        <f t="shared" si="654"/>
        <v>2611.88</v>
      </c>
      <c r="DQ182" s="52">
        <f t="shared" si="655"/>
        <v>1564</v>
      </c>
    </row>
    <row r="183" spans="1:121" ht="60" hidden="1" customHeight="1" x14ac:dyDescent="0.25">
      <c r="A183" s="161"/>
      <c r="B183" s="129">
        <v>152</v>
      </c>
      <c r="C183" s="264" t="s">
        <v>463</v>
      </c>
      <c r="D183" s="102" t="s">
        <v>464</v>
      </c>
      <c r="E183" s="89">
        <v>23150</v>
      </c>
      <c r="F183" s="130">
        <v>2.1800000000000002</v>
      </c>
      <c r="G183" s="104">
        <v>1</v>
      </c>
      <c r="H183" s="105"/>
      <c r="I183" s="106">
        <v>1.4</v>
      </c>
      <c r="J183" s="106">
        <v>1.68</v>
      </c>
      <c r="K183" s="106">
        <v>2.23</v>
      </c>
      <c r="L183" s="107">
        <v>2.57</v>
      </c>
      <c r="M183" s="110">
        <v>0</v>
      </c>
      <c r="N183" s="109">
        <f t="shared" si="602"/>
        <v>0</v>
      </c>
      <c r="O183" s="110"/>
      <c r="P183" s="110">
        <f t="shared" si="603"/>
        <v>0</v>
      </c>
      <c r="Q183" s="110"/>
      <c r="R183" s="109">
        <f t="shared" si="604"/>
        <v>0</v>
      </c>
      <c r="S183" s="110"/>
      <c r="T183" s="109">
        <f t="shared" si="436"/>
        <v>0</v>
      </c>
      <c r="U183" s="110">
        <v>110</v>
      </c>
      <c r="V183" s="109">
        <f t="shared" si="605"/>
        <v>8549109.7999999989</v>
      </c>
      <c r="W183" s="110"/>
      <c r="X183" s="109">
        <f t="shared" si="606"/>
        <v>0</v>
      </c>
      <c r="Y183" s="110"/>
      <c r="Z183" s="109">
        <f t="shared" si="607"/>
        <v>0</v>
      </c>
      <c r="AA183" s="110"/>
      <c r="AB183" s="109">
        <f t="shared" si="608"/>
        <v>0</v>
      </c>
      <c r="AC183" s="110"/>
      <c r="AD183" s="109">
        <f t="shared" si="609"/>
        <v>0</v>
      </c>
      <c r="AE183" s="110"/>
      <c r="AF183" s="109">
        <f t="shared" si="610"/>
        <v>0</v>
      </c>
      <c r="AG183" s="117"/>
      <c r="AH183" s="109">
        <f t="shared" si="611"/>
        <v>0</v>
      </c>
      <c r="AI183" s="110"/>
      <c r="AJ183" s="109">
        <f t="shared" si="612"/>
        <v>0</v>
      </c>
      <c r="AK183" s="110"/>
      <c r="AL183" s="110">
        <f t="shared" si="613"/>
        <v>0</v>
      </c>
      <c r="AM183" s="110"/>
      <c r="AN183" s="109">
        <f t="shared" si="614"/>
        <v>0</v>
      </c>
      <c r="AO183" s="132">
        <v>86</v>
      </c>
      <c r="AP183" s="109">
        <f t="shared" si="656"/>
        <v>8020619.3760000011</v>
      </c>
      <c r="AQ183" s="110"/>
      <c r="AR183" s="116">
        <f t="shared" si="616"/>
        <v>0</v>
      </c>
      <c r="AS183" s="110"/>
      <c r="AT183" s="109">
        <f t="shared" si="617"/>
        <v>0</v>
      </c>
      <c r="AU183" s="110"/>
      <c r="AV183" s="110">
        <f t="shared" si="618"/>
        <v>0</v>
      </c>
      <c r="AW183" s="110"/>
      <c r="AX183" s="109">
        <f t="shared" si="619"/>
        <v>0</v>
      </c>
      <c r="AY183" s="110"/>
      <c r="AZ183" s="109">
        <f t="shared" si="620"/>
        <v>0</v>
      </c>
      <c r="BA183" s="110"/>
      <c r="BB183" s="109">
        <f t="shared" si="621"/>
        <v>0</v>
      </c>
      <c r="BC183" s="110"/>
      <c r="BD183" s="109">
        <f t="shared" si="622"/>
        <v>0</v>
      </c>
      <c r="BE183" s="110"/>
      <c r="BF183" s="109">
        <f t="shared" si="623"/>
        <v>0</v>
      </c>
      <c r="BG183" s="110"/>
      <c r="BH183" s="109">
        <f t="shared" si="624"/>
        <v>0</v>
      </c>
      <c r="BI183" s="110"/>
      <c r="BJ183" s="109">
        <f t="shared" si="625"/>
        <v>0</v>
      </c>
      <c r="BK183" s="110"/>
      <c r="BL183" s="109">
        <f t="shared" si="626"/>
        <v>0</v>
      </c>
      <c r="BM183" s="110"/>
      <c r="BN183" s="109">
        <f t="shared" si="627"/>
        <v>0</v>
      </c>
      <c r="BO183" s="110"/>
      <c r="BP183" s="109">
        <f t="shared" si="628"/>
        <v>0</v>
      </c>
      <c r="BQ183" s="110"/>
      <c r="BR183" s="109">
        <f t="shared" si="629"/>
        <v>0</v>
      </c>
      <c r="BS183" s="110"/>
      <c r="BT183" s="116">
        <f t="shared" si="630"/>
        <v>0</v>
      </c>
      <c r="BU183" s="133"/>
      <c r="BV183" s="109">
        <f t="shared" si="631"/>
        <v>0</v>
      </c>
      <c r="BW183" s="110"/>
      <c r="BX183" s="109">
        <f t="shared" si="632"/>
        <v>0</v>
      </c>
      <c r="BY183" s="110"/>
      <c r="BZ183" s="109">
        <f t="shared" si="633"/>
        <v>0</v>
      </c>
      <c r="CA183" s="110"/>
      <c r="CB183" s="109">
        <f t="shared" si="634"/>
        <v>0</v>
      </c>
      <c r="CC183" s="134"/>
      <c r="CD183" s="110">
        <f t="shared" si="635"/>
        <v>0</v>
      </c>
      <c r="CE183" s="110"/>
      <c r="CF183" s="109">
        <f t="shared" si="636"/>
        <v>0</v>
      </c>
      <c r="CG183" s="110"/>
      <c r="CH183" s="109">
        <f t="shared" si="637"/>
        <v>0</v>
      </c>
      <c r="CI183" s="110"/>
      <c r="CJ183" s="109">
        <f t="shared" si="638"/>
        <v>0</v>
      </c>
      <c r="CK183" s="110"/>
      <c r="CL183" s="109">
        <f t="shared" si="639"/>
        <v>0</v>
      </c>
      <c r="CM183" s="110"/>
      <c r="CN183" s="109">
        <f t="shared" si="640"/>
        <v>0</v>
      </c>
      <c r="CO183" s="110"/>
      <c r="CP183" s="109">
        <f t="shared" si="641"/>
        <v>0</v>
      </c>
      <c r="CQ183" s="110"/>
      <c r="CR183" s="109">
        <f t="shared" si="642"/>
        <v>0</v>
      </c>
      <c r="CS183" s="110"/>
      <c r="CT183" s="109">
        <f t="shared" si="643"/>
        <v>0</v>
      </c>
      <c r="CU183" s="110"/>
      <c r="CV183" s="109">
        <f t="shared" si="644"/>
        <v>0</v>
      </c>
      <c r="CW183" s="132"/>
      <c r="CX183" s="109">
        <f t="shared" si="645"/>
        <v>0</v>
      </c>
      <c r="CY183" s="110"/>
      <c r="CZ183" s="116">
        <f t="shared" si="646"/>
        <v>0</v>
      </c>
      <c r="DA183" s="110"/>
      <c r="DB183" s="109">
        <f t="shared" si="647"/>
        <v>0</v>
      </c>
      <c r="DC183" s="134"/>
      <c r="DD183" s="109">
        <f t="shared" si="648"/>
        <v>0</v>
      </c>
      <c r="DE183" s="110"/>
      <c r="DF183" s="109">
        <f t="shared" si="649"/>
        <v>0</v>
      </c>
      <c r="DG183" s="110"/>
      <c r="DH183" s="109">
        <f t="shared" si="650"/>
        <v>0</v>
      </c>
      <c r="DI183" s="110"/>
      <c r="DJ183" s="122">
        <f t="shared" si="651"/>
        <v>0</v>
      </c>
      <c r="DK183" s="266">
        <f t="shared" si="652"/>
        <v>196</v>
      </c>
      <c r="DL183" s="267">
        <f t="shared" si="652"/>
        <v>16569729.175999999</v>
      </c>
      <c r="DM183" s="1"/>
      <c r="DN183" s="1">
        <f t="shared" si="653"/>
        <v>427.28000000000003</v>
      </c>
      <c r="DO183" s="52">
        <f t="shared" si="654"/>
        <v>427.28000000000003</v>
      </c>
      <c r="DQ183" s="52">
        <f t="shared" si="655"/>
        <v>196</v>
      </c>
    </row>
    <row r="184" spans="1:121" ht="60" hidden="1" customHeight="1" x14ac:dyDescent="0.25">
      <c r="A184" s="161"/>
      <c r="B184" s="129">
        <v>153</v>
      </c>
      <c r="C184" s="264" t="s">
        <v>465</v>
      </c>
      <c r="D184" s="102" t="s">
        <v>466</v>
      </c>
      <c r="E184" s="89">
        <v>23150</v>
      </c>
      <c r="F184" s="130">
        <v>2.69</v>
      </c>
      <c r="G184" s="104">
        <v>1</v>
      </c>
      <c r="H184" s="105"/>
      <c r="I184" s="106">
        <v>1.4</v>
      </c>
      <c r="J184" s="106">
        <v>1.68</v>
      </c>
      <c r="K184" s="106">
        <v>2.23</v>
      </c>
      <c r="L184" s="107">
        <v>2.57</v>
      </c>
      <c r="M184" s="110">
        <v>0</v>
      </c>
      <c r="N184" s="109">
        <f t="shared" si="602"/>
        <v>0</v>
      </c>
      <c r="O184" s="110"/>
      <c r="P184" s="110">
        <f t="shared" si="603"/>
        <v>0</v>
      </c>
      <c r="Q184" s="110"/>
      <c r="R184" s="109">
        <f t="shared" si="604"/>
        <v>0</v>
      </c>
      <c r="S184" s="110"/>
      <c r="T184" s="109">
        <f t="shared" ref="T184:T218" si="657">(S184/12*2*$E184*$F184*$G184*$I184*$T$11)+(S184/12*10*$E184*$F184*$G184*$I184*$T$12)</f>
        <v>0</v>
      </c>
      <c r="U184" s="110">
        <v>40</v>
      </c>
      <c r="V184" s="109">
        <f t="shared" si="605"/>
        <v>3836047.6</v>
      </c>
      <c r="W184" s="110"/>
      <c r="X184" s="109">
        <f t="shared" si="606"/>
        <v>0</v>
      </c>
      <c r="Y184" s="110"/>
      <c r="Z184" s="109">
        <f t="shared" si="607"/>
        <v>0</v>
      </c>
      <c r="AA184" s="110"/>
      <c r="AB184" s="109">
        <f t="shared" si="608"/>
        <v>0</v>
      </c>
      <c r="AC184" s="110"/>
      <c r="AD184" s="109">
        <f t="shared" si="609"/>
        <v>0</v>
      </c>
      <c r="AE184" s="110"/>
      <c r="AF184" s="109">
        <f t="shared" si="610"/>
        <v>0</v>
      </c>
      <c r="AG184" s="117"/>
      <c r="AH184" s="109">
        <f t="shared" si="611"/>
        <v>0</v>
      </c>
      <c r="AI184" s="110"/>
      <c r="AJ184" s="109">
        <f t="shared" si="612"/>
        <v>0</v>
      </c>
      <c r="AK184" s="110"/>
      <c r="AL184" s="110">
        <f t="shared" si="613"/>
        <v>0</v>
      </c>
      <c r="AM184" s="110"/>
      <c r="AN184" s="109">
        <f t="shared" si="614"/>
        <v>0</v>
      </c>
      <c r="AO184" s="132">
        <v>16</v>
      </c>
      <c r="AP184" s="109">
        <f t="shared" si="656"/>
        <v>1841302.848</v>
      </c>
      <c r="AQ184" s="110"/>
      <c r="AR184" s="116">
        <f t="shared" si="616"/>
        <v>0</v>
      </c>
      <c r="AS184" s="110"/>
      <c r="AT184" s="109">
        <f t="shared" si="617"/>
        <v>0</v>
      </c>
      <c r="AU184" s="110"/>
      <c r="AV184" s="110">
        <f t="shared" si="618"/>
        <v>0</v>
      </c>
      <c r="AW184" s="110"/>
      <c r="AX184" s="109">
        <f t="shared" si="619"/>
        <v>0</v>
      </c>
      <c r="AY184" s="110"/>
      <c r="AZ184" s="109">
        <f t="shared" si="620"/>
        <v>0</v>
      </c>
      <c r="BA184" s="110"/>
      <c r="BB184" s="109">
        <f t="shared" si="621"/>
        <v>0</v>
      </c>
      <c r="BC184" s="110"/>
      <c r="BD184" s="109">
        <f t="shared" si="622"/>
        <v>0</v>
      </c>
      <c r="BE184" s="110"/>
      <c r="BF184" s="109">
        <f t="shared" si="623"/>
        <v>0</v>
      </c>
      <c r="BG184" s="110"/>
      <c r="BH184" s="109">
        <f t="shared" si="624"/>
        <v>0</v>
      </c>
      <c r="BI184" s="110"/>
      <c r="BJ184" s="109">
        <f t="shared" si="625"/>
        <v>0</v>
      </c>
      <c r="BK184" s="110"/>
      <c r="BL184" s="109">
        <f t="shared" si="626"/>
        <v>0</v>
      </c>
      <c r="BM184" s="110"/>
      <c r="BN184" s="109">
        <f t="shared" si="627"/>
        <v>0</v>
      </c>
      <c r="BO184" s="110"/>
      <c r="BP184" s="109">
        <f t="shared" si="628"/>
        <v>0</v>
      </c>
      <c r="BQ184" s="110"/>
      <c r="BR184" s="109">
        <f t="shared" si="629"/>
        <v>0</v>
      </c>
      <c r="BS184" s="110"/>
      <c r="BT184" s="116">
        <f t="shared" si="630"/>
        <v>0</v>
      </c>
      <c r="BU184" s="133"/>
      <c r="BV184" s="109">
        <f t="shared" si="631"/>
        <v>0</v>
      </c>
      <c r="BW184" s="110"/>
      <c r="BX184" s="109">
        <f t="shared" si="632"/>
        <v>0</v>
      </c>
      <c r="BY184" s="110"/>
      <c r="BZ184" s="109">
        <f t="shared" si="633"/>
        <v>0</v>
      </c>
      <c r="CA184" s="110"/>
      <c r="CB184" s="109">
        <f t="shared" si="634"/>
        <v>0</v>
      </c>
      <c r="CC184" s="134"/>
      <c r="CD184" s="110">
        <f t="shared" si="635"/>
        <v>0</v>
      </c>
      <c r="CE184" s="110"/>
      <c r="CF184" s="109">
        <f t="shared" si="636"/>
        <v>0</v>
      </c>
      <c r="CG184" s="110"/>
      <c r="CH184" s="109">
        <f t="shared" si="637"/>
        <v>0</v>
      </c>
      <c r="CI184" s="110"/>
      <c r="CJ184" s="109">
        <f t="shared" si="638"/>
        <v>0</v>
      </c>
      <c r="CK184" s="110"/>
      <c r="CL184" s="109">
        <f t="shared" si="639"/>
        <v>0</v>
      </c>
      <c r="CM184" s="110"/>
      <c r="CN184" s="109">
        <f t="shared" si="640"/>
        <v>0</v>
      </c>
      <c r="CO184" s="110"/>
      <c r="CP184" s="109">
        <f t="shared" si="641"/>
        <v>0</v>
      </c>
      <c r="CQ184" s="110"/>
      <c r="CR184" s="109">
        <f t="shared" si="642"/>
        <v>0</v>
      </c>
      <c r="CS184" s="110"/>
      <c r="CT184" s="109">
        <f t="shared" si="643"/>
        <v>0</v>
      </c>
      <c r="CU184" s="110"/>
      <c r="CV184" s="109">
        <f t="shared" si="644"/>
        <v>0</v>
      </c>
      <c r="CW184" s="132"/>
      <c r="CX184" s="109">
        <f t="shared" si="645"/>
        <v>0</v>
      </c>
      <c r="CY184" s="110"/>
      <c r="CZ184" s="116">
        <f t="shared" si="646"/>
        <v>0</v>
      </c>
      <c r="DA184" s="110"/>
      <c r="DB184" s="109">
        <f t="shared" si="647"/>
        <v>0</v>
      </c>
      <c r="DC184" s="134"/>
      <c r="DD184" s="109">
        <f t="shared" si="648"/>
        <v>0</v>
      </c>
      <c r="DE184" s="110"/>
      <c r="DF184" s="109">
        <f t="shared" si="649"/>
        <v>0</v>
      </c>
      <c r="DG184" s="110"/>
      <c r="DH184" s="109">
        <f t="shared" si="650"/>
        <v>0</v>
      </c>
      <c r="DI184" s="110"/>
      <c r="DJ184" s="122">
        <f t="shared" si="651"/>
        <v>0</v>
      </c>
      <c r="DK184" s="266">
        <f t="shared" si="652"/>
        <v>56</v>
      </c>
      <c r="DL184" s="267">
        <f t="shared" si="652"/>
        <v>5677350.4479999999</v>
      </c>
      <c r="DM184" s="1"/>
      <c r="DN184" s="1">
        <f t="shared" si="653"/>
        <v>150.63999999999999</v>
      </c>
      <c r="DO184" s="52">
        <f t="shared" si="654"/>
        <v>150.63999999999999</v>
      </c>
      <c r="DQ184" s="52">
        <f t="shared" si="655"/>
        <v>56</v>
      </c>
    </row>
    <row r="185" spans="1:121" ht="60" hidden="1" customHeight="1" x14ac:dyDescent="0.25">
      <c r="A185" s="161"/>
      <c r="B185" s="129">
        <v>154</v>
      </c>
      <c r="C185" s="264" t="s">
        <v>467</v>
      </c>
      <c r="D185" s="102" t="s">
        <v>468</v>
      </c>
      <c r="E185" s="89">
        <v>23150</v>
      </c>
      <c r="F185" s="130">
        <v>3.44</v>
      </c>
      <c r="G185" s="104">
        <v>1</v>
      </c>
      <c r="H185" s="105"/>
      <c r="I185" s="106">
        <v>1.4</v>
      </c>
      <c r="J185" s="106">
        <v>1.68</v>
      </c>
      <c r="K185" s="106">
        <v>2.23</v>
      </c>
      <c r="L185" s="107">
        <v>2.57</v>
      </c>
      <c r="M185" s="110">
        <v>0</v>
      </c>
      <c r="N185" s="109">
        <f t="shared" si="602"/>
        <v>0</v>
      </c>
      <c r="O185" s="110"/>
      <c r="P185" s="110">
        <f t="shared" si="603"/>
        <v>0</v>
      </c>
      <c r="Q185" s="110"/>
      <c r="R185" s="109">
        <f t="shared" si="604"/>
        <v>0</v>
      </c>
      <c r="S185" s="110"/>
      <c r="T185" s="109">
        <f t="shared" si="657"/>
        <v>0</v>
      </c>
      <c r="U185" s="110">
        <v>150</v>
      </c>
      <c r="V185" s="109">
        <f t="shared" si="605"/>
        <v>18395916</v>
      </c>
      <c r="W185" s="110"/>
      <c r="X185" s="109">
        <f t="shared" si="606"/>
        <v>0</v>
      </c>
      <c r="Y185" s="110"/>
      <c r="Z185" s="109">
        <f t="shared" si="607"/>
        <v>0</v>
      </c>
      <c r="AA185" s="110"/>
      <c r="AB185" s="109">
        <f t="shared" si="608"/>
        <v>0</v>
      </c>
      <c r="AC185" s="110"/>
      <c r="AD185" s="109">
        <f t="shared" si="609"/>
        <v>0</v>
      </c>
      <c r="AE185" s="110"/>
      <c r="AF185" s="109">
        <f t="shared" si="610"/>
        <v>0</v>
      </c>
      <c r="AG185" s="117"/>
      <c r="AH185" s="109">
        <f t="shared" si="611"/>
        <v>0</v>
      </c>
      <c r="AI185" s="110"/>
      <c r="AJ185" s="109">
        <f t="shared" si="612"/>
        <v>0</v>
      </c>
      <c r="AK185" s="110"/>
      <c r="AL185" s="110">
        <f t="shared" si="613"/>
        <v>0</v>
      </c>
      <c r="AM185" s="110"/>
      <c r="AN185" s="109">
        <f t="shared" si="614"/>
        <v>0</v>
      </c>
      <c r="AO185" s="132">
        <v>24</v>
      </c>
      <c r="AP185" s="109">
        <f t="shared" si="656"/>
        <v>3532015.8720000004</v>
      </c>
      <c r="AQ185" s="110"/>
      <c r="AR185" s="116">
        <f t="shared" si="616"/>
        <v>0</v>
      </c>
      <c r="AS185" s="110"/>
      <c r="AT185" s="109">
        <f t="shared" si="617"/>
        <v>0</v>
      </c>
      <c r="AU185" s="110"/>
      <c r="AV185" s="110">
        <f t="shared" si="618"/>
        <v>0</v>
      </c>
      <c r="AW185" s="110"/>
      <c r="AX185" s="109">
        <f t="shared" si="619"/>
        <v>0</v>
      </c>
      <c r="AY185" s="110"/>
      <c r="AZ185" s="109">
        <f t="shared" si="620"/>
        <v>0</v>
      </c>
      <c r="BA185" s="110"/>
      <c r="BB185" s="109">
        <f t="shared" si="621"/>
        <v>0</v>
      </c>
      <c r="BC185" s="110"/>
      <c r="BD185" s="109">
        <f t="shared" si="622"/>
        <v>0</v>
      </c>
      <c r="BE185" s="110"/>
      <c r="BF185" s="109">
        <f t="shared" si="623"/>
        <v>0</v>
      </c>
      <c r="BG185" s="110"/>
      <c r="BH185" s="109">
        <f t="shared" si="624"/>
        <v>0</v>
      </c>
      <c r="BI185" s="110"/>
      <c r="BJ185" s="109">
        <f t="shared" si="625"/>
        <v>0</v>
      </c>
      <c r="BK185" s="110"/>
      <c r="BL185" s="109">
        <f t="shared" si="626"/>
        <v>0</v>
      </c>
      <c r="BM185" s="110"/>
      <c r="BN185" s="109">
        <f t="shared" si="627"/>
        <v>0</v>
      </c>
      <c r="BO185" s="110"/>
      <c r="BP185" s="109">
        <f t="shared" si="628"/>
        <v>0</v>
      </c>
      <c r="BQ185" s="110"/>
      <c r="BR185" s="109">
        <f t="shared" si="629"/>
        <v>0</v>
      </c>
      <c r="BS185" s="110"/>
      <c r="BT185" s="116">
        <f t="shared" si="630"/>
        <v>0</v>
      </c>
      <c r="BU185" s="133"/>
      <c r="BV185" s="109">
        <f t="shared" si="631"/>
        <v>0</v>
      </c>
      <c r="BW185" s="110"/>
      <c r="BX185" s="109">
        <f t="shared" si="632"/>
        <v>0</v>
      </c>
      <c r="BY185" s="110"/>
      <c r="BZ185" s="109">
        <f t="shared" si="633"/>
        <v>0</v>
      </c>
      <c r="CA185" s="110"/>
      <c r="CB185" s="109">
        <f t="shared" si="634"/>
        <v>0</v>
      </c>
      <c r="CC185" s="134"/>
      <c r="CD185" s="110">
        <f t="shared" si="635"/>
        <v>0</v>
      </c>
      <c r="CE185" s="110"/>
      <c r="CF185" s="109">
        <f t="shared" si="636"/>
        <v>0</v>
      </c>
      <c r="CG185" s="110"/>
      <c r="CH185" s="109">
        <f t="shared" si="637"/>
        <v>0</v>
      </c>
      <c r="CI185" s="110"/>
      <c r="CJ185" s="109">
        <f t="shared" si="638"/>
        <v>0</v>
      </c>
      <c r="CK185" s="110"/>
      <c r="CL185" s="109">
        <f t="shared" si="639"/>
        <v>0</v>
      </c>
      <c r="CM185" s="110"/>
      <c r="CN185" s="109">
        <f t="shared" si="640"/>
        <v>0</v>
      </c>
      <c r="CO185" s="110"/>
      <c r="CP185" s="109">
        <f t="shared" si="641"/>
        <v>0</v>
      </c>
      <c r="CQ185" s="110"/>
      <c r="CR185" s="109">
        <f t="shared" si="642"/>
        <v>0</v>
      </c>
      <c r="CS185" s="110"/>
      <c r="CT185" s="109">
        <f t="shared" si="643"/>
        <v>0</v>
      </c>
      <c r="CU185" s="110"/>
      <c r="CV185" s="109">
        <f t="shared" si="644"/>
        <v>0</v>
      </c>
      <c r="CW185" s="132"/>
      <c r="CX185" s="109">
        <f t="shared" si="645"/>
        <v>0</v>
      </c>
      <c r="CY185" s="110"/>
      <c r="CZ185" s="116">
        <f t="shared" si="646"/>
        <v>0</v>
      </c>
      <c r="DA185" s="110"/>
      <c r="DB185" s="109">
        <f t="shared" si="647"/>
        <v>0</v>
      </c>
      <c r="DC185" s="134"/>
      <c r="DD185" s="109">
        <f t="shared" si="648"/>
        <v>0</v>
      </c>
      <c r="DE185" s="110"/>
      <c r="DF185" s="109">
        <f t="shared" si="649"/>
        <v>0</v>
      </c>
      <c r="DG185" s="110"/>
      <c r="DH185" s="109">
        <f t="shared" si="650"/>
        <v>0</v>
      </c>
      <c r="DI185" s="110"/>
      <c r="DJ185" s="122">
        <f t="shared" si="651"/>
        <v>0</v>
      </c>
      <c r="DK185" s="266">
        <f t="shared" si="652"/>
        <v>174</v>
      </c>
      <c r="DL185" s="267">
        <f t="shared" si="652"/>
        <v>21927931.872000001</v>
      </c>
      <c r="DM185" s="1"/>
      <c r="DN185" s="1">
        <f t="shared" si="653"/>
        <v>598.55999999999995</v>
      </c>
      <c r="DO185" s="52">
        <f t="shared" si="654"/>
        <v>598.55999999999995</v>
      </c>
      <c r="DQ185" s="52">
        <f t="shared" si="655"/>
        <v>174</v>
      </c>
    </row>
    <row r="186" spans="1:121" ht="60" hidden="1" customHeight="1" x14ac:dyDescent="0.25">
      <c r="A186" s="161"/>
      <c r="B186" s="129">
        <v>155</v>
      </c>
      <c r="C186" s="264" t="s">
        <v>469</v>
      </c>
      <c r="D186" s="102" t="s">
        <v>470</v>
      </c>
      <c r="E186" s="89">
        <v>23150</v>
      </c>
      <c r="F186" s="130">
        <v>4.42</v>
      </c>
      <c r="G186" s="104">
        <v>1</v>
      </c>
      <c r="H186" s="105"/>
      <c r="I186" s="106">
        <v>1.4</v>
      </c>
      <c r="J186" s="106">
        <v>1.68</v>
      </c>
      <c r="K186" s="106">
        <v>2.23</v>
      </c>
      <c r="L186" s="107">
        <v>2.57</v>
      </c>
      <c r="M186" s="110">
        <v>0</v>
      </c>
      <c r="N186" s="109">
        <f t="shared" si="602"/>
        <v>0</v>
      </c>
      <c r="O186" s="110"/>
      <c r="P186" s="110">
        <f t="shared" si="603"/>
        <v>0</v>
      </c>
      <c r="Q186" s="110"/>
      <c r="R186" s="109">
        <f t="shared" si="604"/>
        <v>0</v>
      </c>
      <c r="S186" s="110"/>
      <c r="T186" s="109">
        <f t="shared" si="657"/>
        <v>0</v>
      </c>
      <c r="U186" s="110">
        <v>150</v>
      </c>
      <c r="V186" s="109">
        <f t="shared" si="605"/>
        <v>23636613.000000004</v>
      </c>
      <c r="W186" s="110"/>
      <c r="X186" s="109">
        <f t="shared" si="606"/>
        <v>0</v>
      </c>
      <c r="Y186" s="110"/>
      <c r="Z186" s="109">
        <f t="shared" si="607"/>
        <v>0</v>
      </c>
      <c r="AA186" s="110"/>
      <c r="AB186" s="109">
        <f t="shared" si="608"/>
        <v>0</v>
      </c>
      <c r="AC186" s="110"/>
      <c r="AD186" s="109">
        <f t="shared" si="609"/>
        <v>0</v>
      </c>
      <c r="AE186" s="110"/>
      <c r="AF186" s="109">
        <f t="shared" si="610"/>
        <v>0</v>
      </c>
      <c r="AG186" s="117"/>
      <c r="AH186" s="109">
        <f t="shared" si="611"/>
        <v>0</v>
      </c>
      <c r="AI186" s="110"/>
      <c r="AJ186" s="109">
        <f t="shared" si="612"/>
        <v>0</v>
      </c>
      <c r="AK186" s="110"/>
      <c r="AL186" s="110">
        <f t="shared" si="613"/>
        <v>0</v>
      </c>
      <c r="AM186" s="110"/>
      <c r="AN186" s="109">
        <f t="shared" si="614"/>
        <v>0</v>
      </c>
      <c r="AO186" s="132">
        <v>75</v>
      </c>
      <c r="AP186" s="109">
        <f t="shared" si="656"/>
        <v>14181967.800000001</v>
      </c>
      <c r="AQ186" s="110"/>
      <c r="AR186" s="116">
        <f t="shared" si="616"/>
        <v>0</v>
      </c>
      <c r="AS186" s="110"/>
      <c r="AT186" s="109">
        <f t="shared" si="617"/>
        <v>0</v>
      </c>
      <c r="AU186" s="110"/>
      <c r="AV186" s="110">
        <f t="shared" si="618"/>
        <v>0</v>
      </c>
      <c r="AW186" s="110"/>
      <c r="AX186" s="109">
        <f t="shared" si="619"/>
        <v>0</v>
      </c>
      <c r="AY186" s="110"/>
      <c r="AZ186" s="109">
        <f t="shared" si="620"/>
        <v>0</v>
      </c>
      <c r="BA186" s="110"/>
      <c r="BB186" s="109">
        <f t="shared" si="621"/>
        <v>0</v>
      </c>
      <c r="BC186" s="110"/>
      <c r="BD186" s="109">
        <f t="shared" si="622"/>
        <v>0</v>
      </c>
      <c r="BE186" s="110"/>
      <c r="BF186" s="109">
        <f t="shared" si="623"/>
        <v>0</v>
      </c>
      <c r="BG186" s="110"/>
      <c r="BH186" s="109">
        <f t="shared" si="624"/>
        <v>0</v>
      </c>
      <c r="BI186" s="110"/>
      <c r="BJ186" s="109">
        <f t="shared" si="625"/>
        <v>0</v>
      </c>
      <c r="BK186" s="110"/>
      <c r="BL186" s="109">
        <f t="shared" si="626"/>
        <v>0</v>
      </c>
      <c r="BM186" s="110"/>
      <c r="BN186" s="109">
        <f t="shared" si="627"/>
        <v>0</v>
      </c>
      <c r="BO186" s="110"/>
      <c r="BP186" s="109">
        <f t="shared" si="628"/>
        <v>0</v>
      </c>
      <c r="BQ186" s="110"/>
      <c r="BR186" s="109">
        <f t="shared" si="629"/>
        <v>0</v>
      </c>
      <c r="BS186" s="110"/>
      <c r="BT186" s="116">
        <f t="shared" si="630"/>
        <v>0</v>
      </c>
      <c r="BU186" s="133"/>
      <c r="BV186" s="109">
        <f t="shared" si="631"/>
        <v>0</v>
      </c>
      <c r="BW186" s="110"/>
      <c r="BX186" s="109">
        <f t="shared" si="632"/>
        <v>0</v>
      </c>
      <c r="BY186" s="110"/>
      <c r="BZ186" s="109">
        <f t="shared" si="633"/>
        <v>0</v>
      </c>
      <c r="CA186" s="110"/>
      <c r="CB186" s="109">
        <f t="shared" si="634"/>
        <v>0</v>
      </c>
      <c r="CC186" s="134"/>
      <c r="CD186" s="110">
        <f t="shared" si="635"/>
        <v>0</v>
      </c>
      <c r="CE186" s="110"/>
      <c r="CF186" s="109">
        <f t="shared" si="636"/>
        <v>0</v>
      </c>
      <c r="CG186" s="110"/>
      <c r="CH186" s="109">
        <f t="shared" si="637"/>
        <v>0</v>
      </c>
      <c r="CI186" s="110"/>
      <c r="CJ186" s="109">
        <f t="shared" si="638"/>
        <v>0</v>
      </c>
      <c r="CK186" s="110"/>
      <c r="CL186" s="109">
        <f t="shared" si="639"/>
        <v>0</v>
      </c>
      <c r="CM186" s="110"/>
      <c r="CN186" s="109">
        <f t="shared" si="640"/>
        <v>0</v>
      </c>
      <c r="CO186" s="110"/>
      <c r="CP186" s="109">
        <f t="shared" si="641"/>
        <v>0</v>
      </c>
      <c r="CQ186" s="110"/>
      <c r="CR186" s="109">
        <f t="shared" si="642"/>
        <v>0</v>
      </c>
      <c r="CS186" s="110"/>
      <c r="CT186" s="109">
        <f t="shared" si="643"/>
        <v>0</v>
      </c>
      <c r="CU186" s="110"/>
      <c r="CV186" s="109">
        <f t="shared" si="644"/>
        <v>0</v>
      </c>
      <c r="CW186" s="132"/>
      <c r="CX186" s="109">
        <f t="shared" si="645"/>
        <v>0</v>
      </c>
      <c r="CY186" s="110"/>
      <c r="CZ186" s="116">
        <f t="shared" si="646"/>
        <v>0</v>
      </c>
      <c r="DA186" s="110"/>
      <c r="DB186" s="109">
        <f t="shared" si="647"/>
        <v>0</v>
      </c>
      <c r="DC186" s="134"/>
      <c r="DD186" s="109">
        <f t="shared" si="648"/>
        <v>0</v>
      </c>
      <c r="DE186" s="110"/>
      <c r="DF186" s="109">
        <f t="shared" si="649"/>
        <v>0</v>
      </c>
      <c r="DG186" s="110"/>
      <c r="DH186" s="109">
        <f t="shared" si="650"/>
        <v>0</v>
      </c>
      <c r="DI186" s="110"/>
      <c r="DJ186" s="122">
        <f t="shared" si="651"/>
        <v>0</v>
      </c>
      <c r="DK186" s="266">
        <f t="shared" ref="DK186:DL208" si="658">SUM(M186,O186,Q186,S186,U186,W186,Y186,AA186,AC186,AE186,AG186,AI186,AO186,AS186,AU186,BY186,AK186,AY186,BA186,BC186,CO186,BE186,BG186,AM186,BK186,AQ186,CQ186,BM186,CS186,BO186,BQ186,BS186,CA186,BU186,BW186,CC186,CE186,CG186,CI186,CK186,CM186,CU186,CW186,BI186,AW186,CY186,DA186,DC186,DE186,DG186,DI186)</f>
        <v>225</v>
      </c>
      <c r="DL186" s="267">
        <f t="shared" si="658"/>
        <v>37818580.800000004</v>
      </c>
      <c r="DM186" s="1"/>
      <c r="DN186" s="1">
        <f t="shared" si="653"/>
        <v>994.5</v>
      </c>
      <c r="DO186" s="52">
        <f t="shared" si="654"/>
        <v>994.5</v>
      </c>
      <c r="DQ186" s="52">
        <f t="shared" si="655"/>
        <v>225</v>
      </c>
    </row>
    <row r="187" spans="1:121" ht="60" hidden="1" customHeight="1" x14ac:dyDescent="0.25">
      <c r="A187" s="161"/>
      <c r="B187" s="129">
        <v>156</v>
      </c>
      <c r="C187" s="264" t="s">
        <v>471</v>
      </c>
      <c r="D187" s="102" t="s">
        <v>472</v>
      </c>
      <c r="E187" s="89">
        <v>23150</v>
      </c>
      <c r="F187" s="130">
        <v>5.39</v>
      </c>
      <c r="G187" s="104">
        <v>1</v>
      </c>
      <c r="H187" s="105"/>
      <c r="I187" s="106">
        <v>1.4</v>
      </c>
      <c r="J187" s="106">
        <v>1.68</v>
      </c>
      <c r="K187" s="106">
        <v>2.23</v>
      </c>
      <c r="L187" s="107">
        <v>2.57</v>
      </c>
      <c r="M187" s="110">
        <v>0</v>
      </c>
      <c r="N187" s="109">
        <f t="shared" si="602"/>
        <v>0</v>
      </c>
      <c r="O187" s="110"/>
      <c r="P187" s="110">
        <f t="shared" si="603"/>
        <v>0</v>
      </c>
      <c r="Q187" s="110"/>
      <c r="R187" s="109">
        <f t="shared" si="604"/>
        <v>0</v>
      </c>
      <c r="S187" s="110"/>
      <c r="T187" s="109">
        <f t="shared" si="657"/>
        <v>0</v>
      </c>
      <c r="U187" s="110">
        <v>38</v>
      </c>
      <c r="V187" s="109">
        <f t="shared" si="605"/>
        <v>7302037.8199999994</v>
      </c>
      <c r="W187" s="110"/>
      <c r="X187" s="109">
        <f t="shared" si="606"/>
        <v>0</v>
      </c>
      <c r="Y187" s="110"/>
      <c r="Z187" s="109">
        <f t="shared" si="607"/>
        <v>0</v>
      </c>
      <c r="AA187" s="110"/>
      <c r="AB187" s="109">
        <f t="shared" si="608"/>
        <v>0</v>
      </c>
      <c r="AC187" s="110"/>
      <c r="AD187" s="109">
        <f t="shared" si="609"/>
        <v>0</v>
      </c>
      <c r="AE187" s="110"/>
      <c r="AF187" s="109">
        <f t="shared" si="610"/>
        <v>0</v>
      </c>
      <c r="AG187" s="117"/>
      <c r="AH187" s="109">
        <f t="shared" si="611"/>
        <v>0</v>
      </c>
      <c r="AI187" s="110"/>
      <c r="AJ187" s="109">
        <f t="shared" si="612"/>
        <v>0</v>
      </c>
      <c r="AK187" s="110"/>
      <c r="AL187" s="110">
        <f t="shared" si="613"/>
        <v>0</v>
      </c>
      <c r="AM187" s="110"/>
      <c r="AN187" s="109">
        <f t="shared" si="614"/>
        <v>0</v>
      </c>
      <c r="AO187" s="132">
        <v>15</v>
      </c>
      <c r="AP187" s="109">
        <f t="shared" si="656"/>
        <v>3458860.02</v>
      </c>
      <c r="AQ187" s="110"/>
      <c r="AR187" s="116">
        <f t="shared" si="616"/>
        <v>0</v>
      </c>
      <c r="AS187" s="110"/>
      <c r="AT187" s="109">
        <f t="shared" si="617"/>
        <v>0</v>
      </c>
      <c r="AU187" s="110"/>
      <c r="AV187" s="110">
        <f t="shared" si="618"/>
        <v>0</v>
      </c>
      <c r="AW187" s="110"/>
      <c r="AX187" s="109">
        <f t="shared" si="619"/>
        <v>0</v>
      </c>
      <c r="AY187" s="110"/>
      <c r="AZ187" s="109">
        <f t="shared" si="620"/>
        <v>0</v>
      </c>
      <c r="BA187" s="110"/>
      <c r="BB187" s="109">
        <f t="shared" si="621"/>
        <v>0</v>
      </c>
      <c r="BC187" s="110"/>
      <c r="BD187" s="109">
        <f t="shared" si="622"/>
        <v>0</v>
      </c>
      <c r="BE187" s="110"/>
      <c r="BF187" s="109">
        <f t="shared" si="623"/>
        <v>0</v>
      </c>
      <c r="BG187" s="110"/>
      <c r="BH187" s="109">
        <f t="shared" si="624"/>
        <v>0</v>
      </c>
      <c r="BI187" s="110"/>
      <c r="BJ187" s="109">
        <f t="shared" si="625"/>
        <v>0</v>
      </c>
      <c r="BK187" s="110"/>
      <c r="BL187" s="109">
        <f t="shared" si="626"/>
        <v>0</v>
      </c>
      <c r="BM187" s="110"/>
      <c r="BN187" s="109">
        <f t="shared" si="627"/>
        <v>0</v>
      </c>
      <c r="BO187" s="110"/>
      <c r="BP187" s="109">
        <f t="shared" si="628"/>
        <v>0</v>
      </c>
      <c r="BQ187" s="110"/>
      <c r="BR187" s="109">
        <f t="shared" si="629"/>
        <v>0</v>
      </c>
      <c r="BS187" s="110"/>
      <c r="BT187" s="116">
        <f t="shared" si="630"/>
        <v>0</v>
      </c>
      <c r="BU187" s="133"/>
      <c r="BV187" s="109">
        <f t="shared" si="631"/>
        <v>0</v>
      </c>
      <c r="BW187" s="110"/>
      <c r="BX187" s="109">
        <f t="shared" si="632"/>
        <v>0</v>
      </c>
      <c r="BY187" s="110"/>
      <c r="BZ187" s="109">
        <f t="shared" si="633"/>
        <v>0</v>
      </c>
      <c r="CA187" s="110"/>
      <c r="CB187" s="109">
        <f t="shared" si="634"/>
        <v>0</v>
      </c>
      <c r="CC187" s="134"/>
      <c r="CD187" s="110">
        <f t="shared" si="635"/>
        <v>0</v>
      </c>
      <c r="CE187" s="110"/>
      <c r="CF187" s="109">
        <f t="shared" si="636"/>
        <v>0</v>
      </c>
      <c r="CG187" s="110"/>
      <c r="CH187" s="109">
        <f t="shared" si="637"/>
        <v>0</v>
      </c>
      <c r="CI187" s="110"/>
      <c r="CJ187" s="109">
        <f t="shared" si="638"/>
        <v>0</v>
      </c>
      <c r="CK187" s="110"/>
      <c r="CL187" s="109">
        <f t="shared" si="639"/>
        <v>0</v>
      </c>
      <c r="CM187" s="110"/>
      <c r="CN187" s="109">
        <f t="shared" si="640"/>
        <v>0</v>
      </c>
      <c r="CO187" s="110"/>
      <c r="CP187" s="109">
        <f t="shared" si="641"/>
        <v>0</v>
      </c>
      <c r="CQ187" s="110"/>
      <c r="CR187" s="109">
        <f t="shared" si="642"/>
        <v>0</v>
      </c>
      <c r="CS187" s="110"/>
      <c r="CT187" s="109">
        <f t="shared" si="643"/>
        <v>0</v>
      </c>
      <c r="CU187" s="110"/>
      <c r="CV187" s="109">
        <f t="shared" si="644"/>
        <v>0</v>
      </c>
      <c r="CW187" s="132"/>
      <c r="CX187" s="109">
        <f t="shared" si="645"/>
        <v>0</v>
      </c>
      <c r="CY187" s="110"/>
      <c r="CZ187" s="116">
        <f t="shared" si="646"/>
        <v>0</v>
      </c>
      <c r="DA187" s="110"/>
      <c r="DB187" s="109">
        <f t="shared" si="647"/>
        <v>0</v>
      </c>
      <c r="DC187" s="134"/>
      <c r="DD187" s="109">
        <f t="shared" si="648"/>
        <v>0</v>
      </c>
      <c r="DE187" s="110"/>
      <c r="DF187" s="109">
        <f t="shared" si="649"/>
        <v>0</v>
      </c>
      <c r="DG187" s="110"/>
      <c r="DH187" s="109">
        <f t="shared" si="650"/>
        <v>0</v>
      </c>
      <c r="DI187" s="110"/>
      <c r="DJ187" s="122">
        <f t="shared" si="651"/>
        <v>0</v>
      </c>
      <c r="DK187" s="266">
        <f t="shared" si="658"/>
        <v>53</v>
      </c>
      <c r="DL187" s="267">
        <f t="shared" si="658"/>
        <v>10760897.84</v>
      </c>
      <c r="DM187" s="1"/>
      <c r="DN187" s="1">
        <f t="shared" si="653"/>
        <v>285.66999999999996</v>
      </c>
      <c r="DO187" s="52">
        <f t="shared" si="654"/>
        <v>285.66999999999996</v>
      </c>
      <c r="DQ187" s="52">
        <f t="shared" si="655"/>
        <v>53</v>
      </c>
    </row>
    <row r="188" spans="1:121" ht="60" hidden="1" customHeight="1" x14ac:dyDescent="0.25">
      <c r="A188" s="161"/>
      <c r="B188" s="129">
        <v>157</v>
      </c>
      <c r="C188" s="264" t="s">
        <v>473</v>
      </c>
      <c r="D188" s="102" t="s">
        <v>474</v>
      </c>
      <c r="E188" s="89">
        <v>23150</v>
      </c>
      <c r="F188" s="130">
        <v>8.65</v>
      </c>
      <c r="G188" s="104">
        <v>1</v>
      </c>
      <c r="H188" s="105"/>
      <c r="I188" s="106">
        <v>1.4</v>
      </c>
      <c r="J188" s="106">
        <v>1.68</v>
      </c>
      <c r="K188" s="106">
        <v>2.23</v>
      </c>
      <c r="L188" s="107">
        <v>2.57</v>
      </c>
      <c r="M188" s="110">
        <v>0</v>
      </c>
      <c r="N188" s="109">
        <f t="shared" si="602"/>
        <v>0</v>
      </c>
      <c r="O188" s="110"/>
      <c r="P188" s="110">
        <f t="shared" si="603"/>
        <v>0</v>
      </c>
      <c r="Q188" s="110"/>
      <c r="R188" s="109">
        <f t="shared" si="604"/>
        <v>0</v>
      </c>
      <c r="S188" s="110"/>
      <c r="T188" s="109">
        <f t="shared" si="657"/>
        <v>0</v>
      </c>
      <c r="U188" s="110">
        <v>6</v>
      </c>
      <c r="V188" s="109">
        <f t="shared" si="605"/>
        <v>1850286.9000000001</v>
      </c>
      <c r="W188" s="110"/>
      <c r="X188" s="109">
        <f t="shared" si="606"/>
        <v>0</v>
      </c>
      <c r="Y188" s="110"/>
      <c r="Z188" s="109">
        <f t="shared" si="607"/>
        <v>0</v>
      </c>
      <c r="AA188" s="110"/>
      <c r="AB188" s="109">
        <f t="shared" si="608"/>
        <v>0</v>
      </c>
      <c r="AC188" s="110"/>
      <c r="AD188" s="109">
        <f t="shared" si="609"/>
        <v>0</v>
      </c>
      <c r="AE188" s="110"/>
      <c r="AF188" s="109">
        <f t="shared" si="610"/>
        <v>0</v>
      </c>
      <c r="AG188" s="117"/>
      <c r="AH188" s="109">
        <f t="shared" si="611"/>
        <v>0</v>
      </c>
      <c r="AI188" s="110"/>
      <c r="AJ188" s="109">
        <f t="shared" si="612"/>
        <v>0</v>
      </c>
      <c r="AK188" s="110"/>
      <c r="AL188" s="110">
        <f t="shared" si="613"/>
        <v>0</v>
      </c>
      <c r="AM188" s="110"/>
      <c r="AN188" s="109">
        <f t="shared" si="614"/>
        <v>0</v>
      </c>
      <c r="AO188" s="132">
        <v>20</v>
      </c>
      <c r="AP188" s="109">
        <f t="shared" si="656"/>
        <v>7401147.6000000006</v>
      </c>
      <c r="AQ188" s="110"/>
      <c r="AR188" s="116">
        <f t="shared" si="616"/>
        <v>0</v>
      </c>
      <c r="AS188" s="110"/>
      <c r="AT188" s="109">
        <f t="shared" si="617"/>
        <v>0</v>
      </c>
      <c r="AU188" s="110"/>
      <c r="AV188" s="110">
        <f t="shared" si="618"/>
        <v>0</v>
      </c>
      <c r="AW188" s="110"/>
      <c r="AX188" s="109">
        <f t="shared" si="619"/>
        <v>0</v>
      </c>
      <c r="AY188" s="110"/>
      <c r="AZ188" s="109">
        <f t="shared" si="620"/>
        <v>0</v>
      </c>
      <c r="BA188" s="110"/>
      <c r="BB188" s="109">
        <f t="shared" si="621"/>
        <v>0</v>
      </c>
      <c r="BC188" s="110"/>
      <c r="BD188" s="109">
        <f t="shared" si="622"/>
        <v>0</v>
      </c>
      <c r="BE188" s="110"/>
      <c r="BF188" s="109">
        <f t="shared" si="623"/>
        <v>0</v>
      </c>
      <c r="BG188" s="110"/>
      <c r="BH188" s="109">
        <f t="shared" si="624"/>
        <v>0</v>
      </c>
      <c r="BI188" s="110"/>
      <c r="BJ188" s="109">
        <f t="shared" si="625"/>
        <v>0</v>
      </c>
      <c r="BK188" s="110"/>
      <c r="BL188" s="109">
        <f t="shared" si="626"/>
        <v>0</v>
      </c>
      <c r="BM188" s="110"/>
      <c r="BN188" s="109">
        <f t="shared" si="627"/>
        <v>0</v>
      </c>
      <c r="BO188" s="110"/>
      <c r="BP188" s="109">
        <f t="shared" si="628"/>
        <v>0</v>
      </c>
      <c r="BQ188" s="110"/>
      <c r="BR188" s="109">
        <f t="shared" si="629"/>
        <v>0</v>
      </c>
      <c r="BS188" s="110"/>
      <c r="BT188" s="116">
        <f t="shared" si="630"/>
        <v>0</v>
      </c>
      <c r="BU188" s="133"/>
      <c r="BV188" s="109">
        <f t="shared" si="631"/>
        <v>0</v>
      </c>
      <c r="BW188" s="110"/>
      <c r="BX188" s="109">
        <f t="shared" si="632"/>
        <v>0</v>
      </c>
      <c r="BY188" s="110"/>
      <c r="BZ188" s="109">
        <f t="shared" si="633"/>
        <v>0</v>
      </c>
      <c r="CA188" s="110"/>
      <c r="CB188" s="109">
        <f t="shared" si="634"/>
        <v>0</v>
      </c>
      <c r="CC188" s="134"/>
      <c r="CD188" s="110">
        <f t="shared" si="635"/>
        <v>0</v>
      </c>
      <c r="CE188" s="110"/>
      <c r="CF188" s="109">
        <f t="shared" si="636"/>
        <v>0</v>
      </c>
      <c r="CG188" s="110"/>
      <c r="CH188" s="109">
        <f t="shared" si="637"/>
        <v>0</v>
      </c>
      <c r="CI188" s="110"/>
      <c r="CJ188" s="109">
        <f t="shared" si="638"/>
        <v>0</v>
      </c>
      <c r="CK188" s="110"/>
      <c r="CL188" s="109">
        <f t="shared" si="639"/>
        <v>0</v>
      </c>
      <c r="CM188" s="110"/>
      <c r="CN188" s="109">
        <f t="shared" si="640"/>
        <v>0</v>
      </c>
      <c r="CO188" s="110"/>
      <c r="CP188" s="109">
        <f t="shared" si="641"/>
        <v>0</v>
      </c>
      <c r="CQ188" s="110"/>
      <c r="CR188" s="109">
        <f t="shared" si="642"/>
        <v>0</v>
      </c>
      <c r="CS188" s="110"/>
      <c r="CT188" s="109">
        <f t="shared" si="643"/>
        <v>0</v>
      </c>
      <c r="CU188" s="110"/>
      <c r="CV188" s="109">
        <f t="shared" si="644"/>
        <v>0</v>
      </c>
      <c r="CW188" s="132"/>
      <c r="CX188" s="109">
        <f t="shared" si="645"/>
        <v>0</v>
      </c>
      <c r="CY188" s="110"/>
      <c r="CZ188" s="116">
        <f t="shared" si="646"/>
        <v>0</v>
      </c>
      <c r="DA188" s="110"/>
      <c r="DB188" s="109">
        <f t="shared" si="647"/>
        <v>0</v>
      </c>
      <c r="DC188" s="134"/>
      <c r="DD188" s="109">
        <f t="shared" si="648"/>
        <v>0</v>
      </c>
      <c r="DE188" s="110"/>
      <c r="DF188" s="109">
        <f t="shared" si="649"/>
        <v>0</v>
      </c>
      <c r="DG188" s="110"/>
      <c r="DH188" s="109">
        <f t="shared" si="650"/>
        <v>0</v>
      </c>
      <c r="DI188" s="110"/>
      <c r="DJ188" s="122">
        <f t="shared" si="651"/>
        <v>0</v>
      </c>
      <c r="DK188" s="266">
        <f t="shared" si="658"/>
        <v>26</v>
      </c>
      <c r="DL188" s="267">
        <f t="shared" si="658"/>
        <v>9251434.5</v>
      </c>
      <c r="DM188" s="1"/>
      <c r="DN188" s="1">
        <f t="shared" si="653"/>
        <v>224.9</v>
      </c>
      <c r="DO188" s="52">
        <f t="shared" si="654"/>
        <v>224.9</v>
      </c>
      <c r="DQ188" s="52">
        <f t="shared" si="655"/>
        <v>26</v>
      </c>
    </row>
    <row r="189" spans="1:121" ht="60" hidden="1" customHeight="1" x14ac:dyDescent="0.25">
      <c r="A189" s="161"/>
      <c r="B189" s="129">
        <v>158</v>
      </c>
      <c r="C189" s="264" t="s">
        <v>475</v>
      </c>
      <c r="D189" s="102" t="s">
        <v>476</v>
      </c>
      <c r="E189" s="89">
        <v>23150</v>
      </c>
      <c r="F189" s="130">
        <v>14.64</v>
      </c>
      <c r="G189" s="104">
        <v>1</v>
      </c>
      <c r="H189" s="105"/>
      <c r="I189" s="106">
        <v>1.4</v>
      </c>
      <c r="J189" s="106">
        <v>1.68</v>
      </c>
      <c r="K189" s="106">
        <v>2.23</v>
      </c>
      <c r="L189" s="107">
        <v>2.57</v>
      </c>
      <c r="M189" s="110">
        <v>0</v>
      </c>
      <c r="N189" s="109">
        <f t="shared" si="602"/>
        <v>0</v>
      </c>
      <c r="O189" s="110"/>
      <c r="P189" s="110">
        <f t="shared" si="603"/>
        <v>0</v>
      </c>
      <c r="Q189" s="110"/>
      <c r="R189" s="109">
        <f t="shared" si="604"/>
        <v>0</v>
      </c>
      <c r="S189" s="110"/>
      <c r="T189" s="109">
        <f t="shared" si="657"/>
        <v>0</v>
      </c>
      <c r="U189" s="110">
        <v>12</v>
      </c>
      <c r="V189" s="109">
        <f t="shared" si="605"/>
        <v>6263167.6800000006</v>
      </c>
      <c r="W189" s="110"/>
      <c r="X189" s="109">
        <f t="shared" si="606"/>
        <v>0</v>
      </c>
      <c r="Y189" s="110"/>
      <c r="Z189" s="109">
        <f t="shared" si="607"/>
        <v>0</v>
      </c>
      <c r="AA189" s="110"/>
      <c r="AB189" s="109">
        <f t="shared" si="608"/>
        <v>0</v>
      </c>
      <c r="AC189" s="110"/>
      <c r="AD189" s="109">
        <f t="shared" si="609"/>
        <v>0</v>
      </c>
      <c r="AE189" s="110"/>
      <c r="AF189" s="109">
        <f t="shared" si="610"/>
        <v>0</v>
      </c>
      <c r="AG189" s="117"/>
      <c r="AH189" s="109">
        <f t="shared" si="611"/>
        <v>0</v>
      </c>
      <c r="AI189" s="110"/>
      <c r="AJ189" s="109">
        <f t="shared" si="612"/>
        <v>0</v>
      </c>
      <c r="AK189" s="110"/>
      <c r="AL189" s="110">
        <f t="shared" si="613"/>
        <v>0</v>
      </c>
      <c r="AM189" s="110"/>
      <c r="AN189" s="109">
        <f t="shared" si="614"/>
        <v>0</v>
      </c>
      <c r="AO189" s="132">
        <v>10</v>
      </c>
      <c r="AP189" s="109">
        <f t="shared" si="656"/>
        <v>6263167.6800000006</v>
      </c>
      <c r="AQ189" s="110"/>
      <c r="AR189" s="116">
        <f t="shared" si="616"/>
        <v>0</v>
      </c>
      <c r="AS189" s="110"/>
      <c r="AT189" s="109">
        <f t="shared" si="617"/>
        <v>0</v>
      </c>
      <c r="AU189" s="110"/>
      <c r="AV189" s="110">
        <f t="shared" si="618"/>
        <v>0</v>
      </c>
      <c r="AW189" s="110"/>
      <c r="AX189" s="109">
        <f t="shared" si="619"/>
        <v>0</v>
      </c>
      <c r="AY189" s="110"/>
      <c r="AZ189" s="109">
        <f t="shared" si="620"/>
        <v>0</v>
      </c>
      <c r="BA189" s="110"/>
      <c r="BB189" s="109">
        <f t="shared" si="621"/>
        <v>0</v>
      </c>
      <c r="BC189" s="110"/>
      <c r="BD189" s="109">
        <f t="shared" si="622"/>
        <v>0</v>
      </c>
      <c r="BE189" s="110"/>
      <c r="BF189" s="109">
        <f t="shared" si="623"/>
        <v>0</v>
      </c>
      <c r="BG189" s="110"/>
      <c r="BH189" s="109">
        <f t="shared" si="624"/>
        <v>0</v>
      </c>
      <c r="BI189" s="110"/>
      <c r="BJ189" s="109">
        <f t="shared" si="625"/>
        <v>0</v>
      </c>
      <c r="BK189" s="110"/>
      <c r="BL189" s="109">
        <f t="shared" si="626"/>
        <v>0</v>
      </c>
      <c r="BM189" s="110"/>
      <c r="BN189" s="109">
        <f t="shared" si="627"/>
        <v>0</v>
      </c>
      <c r="BO189" s="110"/>
      <c r="BP189" s="109">
        <f t="shared" si="628"/>
        <v>0</v>
      </c>
      <c r="BQ189" s="110"/>
      <c r="BR189" s="109">
        <f t="shared" si="629"/>
        <v>0</v>
      </c>
      <c r="BS189" s="110"/>
      <c r="BT189" s="116">
        <f t="shared" si="630"/>
        <v>0</v>
      </c>
      <c r="BU189" s="133"/>
      <c r="BV189" s="109">
        <f t="shared" si="631"/>
        <v>0</v>
      </c>
      <c r="BW189" s="110"/>
      <c r="BX189" s="109">
        <f t="shared" si="632"/>
        <v>0</v>
      </c>
      <c r="BY189" s="110"/>
      <c r="BZ189" s="109">
        <f t="shared" si="633"/>
        <v>0</v>
      </c>
      <c r="CA189" s="110"/>
      <c r="CB189" s="109">
        <f t="shared" si="634"/>
        <v>0</v>
      </c>
      <c r="CC189" s="134"/>
      <c r="CD189" s="110">
        <f t="shared" si="635"/>
        <v>0</v>
      </c>
      <c r="CE189" s="110"/>
      <c r="CF189" s="109">
        <f t="shared" si="636"/>
        <v>0</v>
      </c>
      <c r="CG189" s="110"/>
      <c r="CH189" s="109">
        <f t="shared" si="637"/>
        <v>0</v>
      </c>
      <c r="CI189" s="110"/>
      <c r="CJ189" s="109">
        <f t="shared" si="638"/>
        <v>0</v>
      </c>
      <c r="CK189" s="110"/>
      <c r="CL189" s="109">
        <f t="shared" si="639"/>
        <v>0</v>
      </c>
      <c r="CM189" s="110"/>
      <c r="CN189" s="109">
        <f t="shared" si="640"/>
        <v>0</v>
      </c>
      <c r="CO189" s="110"/>
      <c r="CP189" s="109">
        <f t="shared" si="641"/>
        <v>0</v>
      </c>
      <c r="CQ189" s="110"/>
      <c r="CR189" s="109">
        <f t="shared" si="642"/>
        <v>0</v>
      </c>
      <c r="CS189" s="110"/>
      <c r="CT189" s="109">
        <f t="shared" si="643"/>
        <v>0</v>
      </c>
      <c r="CU189" s="110"/>
      <c r="CV189" s="109">
        <f t="shared" si="644"/>
        <v>0</v>
      </c>
      <c r="CW189" s="132"/>
      <c r="CX189" s="109">
        <f t="shared" si="645"/>
        <v>0</v>
      </c>
      <c r="CY189" s="110"/>
      <c r="CZ189" s="116">
        <f t="shared" si="646"/>
        <v>0</v>
      </c>
      <c r="DA189" s="110"/>
      <c r="DB189" s="109">
        <f t="shared" si="647"/>
        <v>0</v>
      </c>
      <c r="DC189" s="134"/>
      <c r="DD189" s="109">
        <f t="shared" si="648"/>
        <v>0</v>
      </c>
      <c r="DE189" s="110"/>
      <c r="DF189" s="109">
        <f t="shared" si="649"/>
        <v>0</v>
      </c>
      <c r="DG189" s="110"/>
      <c r="DH189" s="109">
        <f t="shared" si="650"/>
        <v>0</v>
      </c>
      <c r="DI189" s="110"/>
      <c r="DJ189" s="122">
        <f t="shared" si="651"/>
        <v>0</v>
      </c>
      <c r="DK189" s="266">
        <f t="shared" si="658"/>
        <v>22</v>
      </c>
      <c r="DL189" s="267">
        <f t="shared" si="658"/>
        <v>12526335.360000001</v>
      </c>
      <c r="DM189" s="1"/>
      <c r="DN189" s="1">
        <f t="shared" si="653"/>
        <v>322.08000000000004</v>
      </c>
      <c r="DO189" s="52">
        <f t="shared" si="654"/>
        <v>322.08000000000004</v>
      </c>
      <c r="DQ189" s="52">
        <f t="shared" si="655"/>
        <v>22</v>
      </c>
    </row>
    <row r="190" spans="1:121" ht="68.25" hidden="1" customHeight="1" x14ac:dyDescent="0.25">
      <c r="A190" s="161"/>
      <c r="B190" s="129">
        <v>159</v>
      </c>
      <c r="C190" s="101" t="s">
        <v>477</v>
      </c>
      <c r="D190" s="102" t="s">
        <v>478</v>
      </c>
      <c r="E190" s="89">
        <v>23150</v>
      </c>
      <c r="F190" s="130">
        <v>3.02</v>
      </c>
      <c r="G190" s="104">
        <v>1</v>
      </c>
      <c r="H190" s="105"/>
      <c r="I190" s="106">
        <v>1.4</v>
      </c>
      <c r="J190" s="106">
        <v>1.68</v>
      </c>
      <c r="K190" s="106">
        <v>2.23</v>
      </c>
      <c r="L190" s="107">
        <v>2.57</v>
      </c>
      <c r="M190" s="110">
        <v>0</v>
      </c>
      <c r="N190" s="109">
        <f t="shared" si="602"/>
        <v>0</v>
      </c>
      <c r="O190" s="110"/>
      <c r="P190" s="110">
        <f t="shared" si="603"/>
        <v>0</v>
      </c>
      <c r="Q190" s="110"/>
      <c r="R190" s="109">
        <f t="shared" si="604"/>
        <v>0</v>
      </c>
      <c r="S190" s="110"/>
      <c r="T190" s="109">
        <f t="shared" si="657"/>
        <v>0</v>
      </c>
      <c r="U190" s="110">
        <v>6</v>
      </c>
      <c r="V190" s="109">
        <f t="shared" si="605"/>
        <v>645996.12</v>
      </c>
      <c r="W190" s="110"/>
      <c r="X190" s="109">
        <f t="shared" si="606"/>
        <v>0</v>
      </c>
      <c r="Y190" s="110"/>
      <c r="Z190" s="109">
        <f t="shared" si="607"/>
        <v>0</v>
      </c>
      <c r="AA190" s="110"/>
      <c r="AB190" s="109">
        <f t="shared" si="608"/>
        <v>0</v>
      </c>
      <c r="AC190" s="110"/>
      <c r="AD190" s="109">
        <f t="shared" si="609"/>
        <v>0</v>
      </c>
      <c r="AE190" s="110"/>
      <c r="AF190" s="109">
        <f t="shared" si="610"/>
        <v>0</v>
      </c>
      <c r="AG190" s="117"/>
      <c r="AH190" s="109">
        <f t="shared" si="611"/>
        <v>0</v>
      </c>
      <c r="AI190" s="110"/>
      <c r="AJ190" s="109">
        <f t="shared" si="612"/>
        <v>0</v>
      </c>
      <c r="AK190" s="110"/>
      <c r="AL190" s="110">
        <f t="shared" si="613"/>
        <v>0</v>
      </c>
      <c r="AM190" s="110"/>
      <c r="AN190" s="109">
        <f t="shared" si="614"/>
        <v>0</v>
      </c>
      <c r="AO190" s="131"/>
      <c r="AP190" s="109">
        <f t="shared" si="656"/>
        <v>0</v>
      </c>
      <c r="AQ190" s="110"/>
      <c r="AR190" s="116">
        <f t="shared" si="616"/>
        <v>0</v>
      </c>
      <c r="AS190" s="110"/>
      <c r="AT190" s="109">
        <f t="shared" si="617"/>
        <v>0</v>
      </c>
      <c r="AU190" s="110"/>
      <c r="AV190" s="110">
        <f t="shared" si="618"/>
        <v>0</v>
      </c>
      <c r="AW190" s="110"/>
      <c r="AX190" s="109">
        <f t="shared" si="619"/>
        <v>0</v>
      </c>
      <c r="AY190" s="110"/>
      <c r="AZ190" s="109">
        <f t="shared" si="620"/>
        <v>0</v>
      </c>
      <c r="BA190" s="110"/>
      <c r="BB190" s="109">
        <f t="shared" si="621"/>
        <v>0</v>
      </c>
      <c r="BC190" s="110"/>
      <c r="BD190" s="109">
        <f t="shared" si="622"/>
        <v>0</v>
      </c>
      <c r="BE190" s="110"/>
      <c r="BF190" s="109">
        <f t="shared" si="623"/>
        <v>0</v>
      </c>
      <c r="BG190" s="110"/>
      <c r="BH190" s="109">
        <f t="shared" si="624"/>
        <v>0</v>
      </c>
      <c r="BI190" s="110"/>
      <c r="BJ190" s="109">
        <f t="shared" si="625"/>
        <v>0</v>
      </c>
      <c r="BK190" s="110"/>
      <c r="BL190" s="109">
        <f t="shared" si="626"/>
        <v>0</v>
      </c>
      <c r="BM190" s="110"/>
      <c r="BN190" s="109">
        <f t="shared" si="627"/>
        <v>0</v>
      </c>
      <c r="BO190" s="110"/>
      <c r="BP190" s="109">
        <f t="shared" si="628"/>
        <v>0</v>
      </c>
      <c r="BQ190" s="110"/>
      <c r="BR190" s="109">
        <f t="shared" si="629"/>
        <v>0</v>
      </c>
      <c r="BS190" s="110"/>
      <c r="BT190" s="116">
        <f t="shared" si="630"/>
        <v>0</v>
      </c>
      <c r="BU190" s="133"/>
      <c r="BV190" s="109">
        <f t="shared" si="631"/>
        <v>0</v>
      </c>
      <c r="BW190" s="110"/>
      <c r="BX190" s="109">
        <f t="shared" si="632"/>
        <v>0</v>
      </c>
      <c r="BY190" s="110"/>
      <c r="BZ190" s="109">
        <f t="shared" si="633"/>
        <v>0</v>
      </c>
      <c r="CA190" s="110"/>
      <c r="CB190" s="109">
        <f t="shared" si="634"/>
        <v>0</v>
      </c>
      <c r="CC190" s="134"/>
      <c r="CD190" s="110">
        <f t="shared" si="635"/>
        <v>0</v>
      </c>
      <c r="CE190" s="110"/>
      <c r="CF190" s="109">
        <f t="shared" si="636"/>
        <v>0</v>
      </c>
      <c r="CG190" s="110"/>
      <c r="CH190" s="109">
        <f t="shared" si="637"/>
        <v>0</v>
      </c>
      <c r="CI190" s="110"/>
      <c r="CJ190" s="109">
        <f t="shared" si="638"/>
        <v>0</v>
      </c>
      <c r="CK190" s="110"/>
      <c r="CL190" s="109">
        <f t="shared" si="639"/>
        <v>0</v>
      </c>
      <c r="CM190" s="110"/>
      <c r="CN190" s="109">
        <f t="shared" si="640"/>
        <v>0</v>
      </c>
      <c r="CO190" s="110"/>
      <c r="CP190" s="109">
        <f t="shared" si="641"/>
        <v>0</v>
      </c>
      <c r="CQ190" s="110"/>
      <c r="CR190" s="109">
        <f t="shared" si="642"/>
        <v>0</v>
      </c>
      <c r="CS190" s="110"/>
      <c r="CT190" s="109">
        <f t="shared" si="643"/>
        <v>0</v>
      </c>
      <c r="CU190" s="110"/>
      <c r="CV190" s="109">
        <f t="shared" si="644"/>
        <v>0</v>
      </c>
      <c r="CW190" s="132"/>
      <c r="CX190" s="109">
        <f t="shared" si="645"/>
        <v>0</v>
      </c>
      <c r="CY190" s="110"/>
      <c r="CZ190" s="116">
        <f t="shared" si="646"/>
        <v>0</v>
      </c>
      <c r="DA190" s="110"/>
      <c r="DB190" s="109">
        <f t="shared" si="647"/>
        <v>0</v>
      </c>
      <c r="DC190" s="134"/>
      <c r="DD190" s="109">
        <f t="shared" si="648"/>
        <v>0</v>
      </c>
      <c r="DE190" s="110"/>
      <c r="DF190" s="109">
        <f t="shared" si="649"/>
        <v>0</v>
      </c>
      <c r="DG190" s="110"/>
      <c r="DH190" s="109">
        <f t="shared" si="650"/>
        <v>0</v>
      </c>
      <c r="DI190" s="110"/>
      <c r="DJ190" s="122">
        <f t="shared" si="651"/>
        <v>0</v>
      </c>
      <c r="DK190" s="123">
        <f t="shared" si="658"/>
        <v>6</v>
      </c>
      <c r="DL190" s="122">
        <f t="shared" si="658"/>
        <v>645996.12</v>
      </c>
      <c r="DM190" s="1"/>
      <c r="DN190" s="1">
        <f t="shared" si="653"/>
        <v>18.12</v>
      </c>
      <c r="DO190" s="52">
        <f t="shared" si="654"/>
        <v>18.12</v>
      </c>
      <c r="DQ190" s="52">
        <f t="shared" si="655"/>
        <v>6</v>
      </c>
    </row>
    <row r="191" spans="1:121" ht="66.75" hidden="1" customHeight="1" x14ac:dyDescent="0.25">
      <c r="A191" s="161"/>
      <c r="B191" s="129">
        <v>160</v>
      </c>
      <c r="C191" s="101" t="s">
        <v>479</v>
      </c>
      <c r="D191" s="102" t="s">
        <v>480</v>
      </c>
      <c r="E191" s="89">
        <v>23150</v>
      </c>
      <c r="F191" s="130">
        <v>1.42</v>
      </c>
      <c r="G191" s="104">
        <v>1</v>
      </c>
      <c r="H191" s="105"/>
      <c r="I191" s="106">
        <v>1.4</v>
      </c>
      <c r="J191" s="106">
        <v>1.68</v>
      </c>
      <c r="K191" s="106">
        <v>2.23</v>
      </c>
      <c r="L191" s="107">
        <v>2.57</v>
      </c>
      <c r="M191" s="110">
        <v>0</v>
      </c>
      <c r="N191" s="109">
        <f t="shared" si="602"/>
        <v>0</v>
      </c>
      <c r="O191" s="110"/>
      <c r="P191" s="110">
        <f t="shared" si="603"/>
        <v>0</v>
      </c>
      <c r="Q191" s="110">
        <v>1</v>
      </c>
      <c r="R191" s="109">
        <f t="shared" si="604"/>
        <v>50624.42</v>
      </c>
      <c r="S191" s="110"/>
      <c r="T191" s="109">
        <f t="shared" si="657"/>
        <v>0</v>
      </c>
      <c r="U191" s="110"/>
      <c r="V191" s="109">
        <f t="shared" si="605"/>
        <v>0</v>
      </c>
      <c r="W191" s="110"/>
      <c r="X191" s="109">
        <f t="shared" si="606"/>
        <v>0</v>
      </c>
      <c r="Y191" s="110"/>
      <c r="Z191" s="109">
        <f t="shared" si="607"/>
        <v>0</v>
      </c>
      <c r="AA191" s="110"/>
      <c r="AB191" s="109">
        <f t="shared" si="608"/>
        <v>0</v>
      </c>
      <c r="AC191" s="110"/>
      <c r="AD191" s="109">
        <f t="shared" si="609"/>
        <v>0</v>
      </c>
      <c r="AE191" s="110"/>
      <c r="AF191" s="109">
        <f t="shared" si="610"/>
        <v>0</v>
      </c>
      <c r="AG191" s="117"/>
      <c r="AH191" s="109">
        <f t="shared" si="611"/>
        <v>0</v>
      </c>
      <c r="AI191" s="110"/>
      <c r="AJ191" s="109">
        <f t="shared" si="612"/>
        <v>0</v>
      </c>
      <c r="AK191" s="110"/>
      <c r="AL191" s="110">
        <f t="shared" si="613"/>
        <v>0</v>
      </c>
      <c r="AM191" s="110"/>
      <c r="AN191" s="109">
        <f t="shared" si="614"/>
        <v>0</v>
      </c>
      <c r="AO191" s="132"/>
      <c r="AP191" s="109">
        <f t="shared" si="656"/>
        <v>0</v>
      </c>
      <c r="AQ191" s="110"/>
      <c r="AR191" s="116">
        <f t="shared" si="616"/>
        <v>0</v>
      </c>
      <c r="AS191" s="110"/>
      <c r="AT191" s="109">
        <f t="shared" si="617"/>
        <v>0</v>
      </c>
      <c r="AU191" s="110"/>
      <c r="AV191" s="110">
        <f t="shared" si="618"/>
        <v>0</v>
      </c>
      <c r="AW191" s="110"/>
      <c r="AX191" s="109">
        <f t="shared" si="619"/>
        <v>0</v>
      </c>
      <c r="AY191" s="110"/>
      <c r="AZ191" s="109">
        <f t="shared" si="620"/>
        <v>0</v>
      </c>
      <c r="BA191" s="110"/>
      <c r="BB191" s="109">
        <f t="shared" si="621"/>
        <v>0</v>
      </c>
      <c r="BC191" s="110"/>
      <c r="BD191" s="109">
        <f t="shared" si="622"/>
        <v>0</v>
      </c>
      <c r="BE191" s="110"/>
      <c r="BF191" s="109">
        <f t="shared" si="623"/>
        <v>0</v>
      </c>
      <c r="BG191" s="110"/>
      <c r="BH191" s="109">
        <f t="shared" si="624"/>
        <v>0</v>
      </c>
      <c r="BI191" s="110"/>
      <c r="BJ191" s="109">
        <f t="shared" si="625"/>
        <v>0</v>
      </c>
      <c r="BK191" s="110"/>
      <c r="BL191" s="109">
        <f t="shared" si="626"/>
        <v>0</v>
      </c>
      <c r="BM191" s="110"/>
      <c r="BN191" s="109">
        <f t="shared" si="627"/>
        <v>0</v>
      </c>
      <c r="BO191" s="110"/>
      <c r="BP191" s="109">
        <f t="shared" si="628"/>
        <v>0</v>
      </c>
      <c r="BQ191" s="110"/>
      <c r="BR191" s="109">
        <f t="shared" si="629"/>
        <v>0</v>
      </c>
      <c r="BS191" s="110"/>
      <c r="BT191" s="116">
        <f t="shared" si="630"/>
        <v>0</v>
      </c>
      <c r="BU191" s="133"/>
      <c r="BV191" s="109">
        <f t="shared" si="631"/>
        <v>0</v>
      </c>
      <c r="BW191" s="110"/>
      <c r="BX191" s="109">
        <f t="shared" si="632"/>
        <v>0</v>
      </c>
      <c r="BY191" s="110"/>
      <c r="BZ191" s="109">
        <f t="shared" si="633"/>
        <v>0</v>
      </c>
      <c r="CA191" s="110"/>
      <c r="CB191" s="109">
        <f t="shared" si="634"/>
        <v>0</v>
      </c>
      <c r="CC191" s="134"/>
      <c r="CD191" s="110">
        <f t="shared" si="635"/>
        <v>0</v>
      </c>
      <c r="CE191" s="110"/>
      <c r="CF191" s="109">
        <f t="shared" si="636"/>
        <v>0</v>
      </c>
      <c r="CG191" s="110"/>
      <c r="CH191" s="109">
        <f t="shared" si="637"/>
        <v>0</v>
      </c>
      <c r="CI191" s="110"/>
      <c r="CJ191" s="109">
        <f t="shared" si="638"/>
        <v>0</v>
      </c>
      <c r="CK191" s="110"/>
      <c r="CL191" s="109">
        <f t="shared" si="639"/>
        <v>0</v>
      </c>
      <c r="CM191" s="110"/>
      <c r="CN191" s="109">
        <f t="shared" si="640"/>
        <v>0</v>
      </c>
      <c r="CO191" s="110"/>
      <c r="CP191" s="109">
        <f t="shared" si="641"/>
        <v>0</v>
      </c>
      <c r="CQ191" s="110"/>
      <c r="CR191" s="109">
        <f t="shared" si="642"/>
        <v>0</v>
      </c>
      <c r="CS191" s="110"/>
      <c r="CT191" s="109">
        <f t="shared" si="643"/>
        <v>0</v>
      </c>
      <c r="CU191" s="110"/>
      <c r="CV191" s="109">
        <f t="shared" si="644"/>
        <v>0</v>
      </c>
      <c r="CW191" s="132"/>
      <c r="CX191" s="109">
        <f t="shared" si="645"/>
        <v>0</v>
      </c>
      <c r="CY191" s="110"/>
      <c r="CZ191" s="116">
        <f t="shared" si="646"/>
        <v>0</v>
      </c>
      <c r="DA191" s="110"/>
      <c r="DB191" s="109">
        <f t="shared" si="647"/>
        <v>0</v>
      </c>
      <c r="DC191" s="134"/>
      <c r="DD191" s="109">
        <f t="shared" si="648"/>
        <v>0</v>
      </c>
      <c r="DE191" s="110"/>
      <c r="DF191" s="109">
        <f t="shared" si="649"/>
        <v>0</v>
      </c>
      <c r="DG191" s="110"/>
      <c r="DH191" s="109">
        <f t="shared" si="650"/>
        <v>0</v>
      </c>
      <c r="DI191" s="110"/>
      <c r="DJ191" s="122">
        <f t="shared" si="651"/>
        <v>0</v>
      </c>
      <c r="DK191" s="123">
        <f t="shared" si="658"/>
        <v>1</v>
      </c>
      <c r="DL191" s="122">
        <f t="shared" si="658"/>
        <v>50624.42</v>
      </c>
      <c r="DM191" s="1"/>
      <c r="DN191" s="1">
        <f t="shared" si="653"/>
        <v>1.42</v>
      </c>
      <c r="DO191" s="52">
        <f t="shared" si="654"/>
        <v>1.42</v>
      </c>
      <c r="DQ191" s="52">
        <f t="shared" si="655"/>
        <v>1</v>
      </c>
    </row>
    <row r="192" spans="1:121" ht="15.75" hidden="1" customHeight="1" x14ac:dyDescent="0.25">
      <c r="A192" s="161"/>
      <c r="B192" s="129">
        <v>161</v>
      </c>
      <c r="C192" s="268" t="s">
        <v>481</v>
      </c>
      <c r="D192" s="102" t="s">
        <v>482</v>
      </c>
      <c r="E192" s="89">
        <v>23150</v>
      </c>
      <c r="F192" s="130">
        <v>1.04</v>
      </c>
      <c r="G192" s="104">
        <v>1</v>
      </c>
      <c r="H192" s="105"/>
      <c r="I192" s="106">
        <v>1.4</v>
      </c>
      <c r="J192" s="106">
        <v>1.68</v>
      </c>
      <c r="K192" s="106">
        <v>2.23</v>
      </c>
      <c r="L192" s="107">
        <v>2.57</v>
      </c>
      <c r="M192" s="110">
        <v>4</v>
      </c>
      <c r="N192" s="109">
        <f t="shared" si="602"/>
        <v>148308.16000000003</v>
      </c>
      <c r="O192" s="110"/>
      <c r="P192" s="110">
        <f t="shared" si="603"/>
        <v>0</v>
      </c>
      <c r="Q192" s="110"/>
      <c r="R192" s="109">
        <f t="shared" si="604"/>
        <v>0</v>
      </c>
      <c r="S192" s="110"/>
      <c r="T192" s="109">
        <f t="shared" si="657"/>
        <v>0</v>
      </c>
      <c r="U192" s="110">
        <f>3+16+10</f>
        <v>29</v>
      </c>
      <c r="V192" s="109">
        <f t="shared" si="605"/>
        <v>1075234.1600000001</v>
      </c>
      <c r="W192" s="110">
        <v>0</v>
      </c>
      <c r="X192" s="109">
        <f t="shared" si="606"/>
        <v>0</v>
      </c>
      <c r="Y192" s="110"/>
      <c r="Z192" s="109">
        <f t="shared" si="607"/>
        <v>0</v>
      </c>
      <c r="AA192" s="110">
        <v>0</v>
      </c>
      <c r="AB192" s="109">
        <f t="shared" si="608"/>
        <v>0</v>
      </c>
      <c r="AC192" s="110"/>
      <c r="AD192" s="109">
        <f t="shared" si="609"/>
        <v>0</v>
      </c>
      <c r="AE192" s="110">
        <v>0</v>
      </c>
      <c r="AF192" s="109">
        <f t="shared" si="610"/>
        <v>0</v>
      </c>
      <c r="AG192" s="117"/>
      <c r="AH192" s="109">
        <f t="shared" si="611"/>
        <v>0</v>
      </c>
      <c r="AI192" s="110"/>
      <c r="AJ192" s="109">
        <f t="shared" si="612"/>
        <v>0</v>
      </c>
      <c r="AK192" s="110">
        <v>0</v>
      </c>
      <c r="AL192" s="110">
        <f t="shared" si="613"/>
        <v>0</v>
      </c>
      <c r="AM192" s="110"/>
      <c r="AN192" s="109">
        <f t="shared" si="614"/>
        <v>0</v>
      </c>
      <c r="AO192" s="132">
        <v>0</v>
      </c>
      <c r="AP192" s="109">
        <f t="shared" si="656"/>
        <v>0</v>
      </c>
      <c r="AQ192" s="110">
        <v>0</v>
      </c>
      <c r="AR192" s="116">
        <f t="shared" si="616"/>
        <v>0</v>
      </c>
      <c r="AS192" s="110"/>
      <c r="AT192" s="109">
        <f t="shared" si="617"/>
        <v>0</v>
      </c>
      <c r="AU192" s="110">
        <v>0</v>
      </c>
      <c r="AV192" s="110">
        <f t="shared" si="618"/>
        <v>0</v>
      </c>
      <c r="AW192" s="110"/>
      <c r="AX192" s="109">
        <f t="shared" si="619"/>
        <v>0</v>
      </c>
      <c r="AY192" s="110">
        <v>0</v>
      </c>
      <c r="AZ192" s="109">
        <f t="shared" si="620"/>
        <v>0</v>
      </c>
      <c r="BA192" s="110">
        <v>0</v>
      </c>
      <c r="BB192" s="109">
        <f t="shared" si="621"/>
        <v>0</v>
      </c>
      <c r="BC192" s="110">
        <v>0</v>
      </c>
      <c r="BD192" s="109">
        <f t="shared" si="622"/>
        <v>0</v>
      </c>
      <c r="BE192" s="110"/>
      <c r="BF192" s="109">
        <f t="shared" si="623"/>
        <v>0</v>
      </c>
      <c r="BG192" s="110"/>
      <c r="BH192" s="109">
        <f t="shared" si="624"/>
        <v>0</v>
      </c>
      <c r="BI192" s="110">
        <v>0</v>
      </c>
      <c r="BJ192" s="109">
        <f t="shared" si="625"/>
        <v>0</v>
      </c>
      <c r="BK192" s="110">
        <v>0</v>
      </c>
      <c r="BL192" s="109">
        <f t="shared" si="626"/>
        <v>0</v>
      </c>
      <c r="BM192" s="110"/>
      <c r="BN192" s="109">
        <f t="shared" si="627"/>
        <v>0</v>
      </c>
      <c r="BO192" s="110"/>
      <c r="BP192" s="109">
        <f t="shared" si="628"/>
        <v>0</v>
      </c>
      <c r="BQ192" s="110"/>
      <c r="BR192" s="109">
        <f t="shared" si="629"/>
        <v>0</v>
      </c>
      <c r="BS192" s="110"/>
      <c r="BT192" s="116">
        <f t="shared" si="630"/>
        <v>0</v>
      </c>
      <c r="BU192" s="133">
        <v>0</v>
      </c>
      <c r="BV192" s="109">
        <f t="shared" si="631"/>
        <v>0</v>
      </c>
      <c r="BW192" s="110">
        <v>0</v>
      </c>
      <c r="BX192" s="109">
        <f t="shared" si="632"/>
        <v>0</v>
      </c>
      <c r="BY192" s="110">
        <v>0</v>
      </c>
      <c r="BZ192" s="109">
        <f t="shared" si="633"/>
        <v>0</v>
      </c>
      <c r="CA192" s="110"/>
      <c r="CB192" s="109">
        <f t="shared" si="634"/>
        <v>0</v>
      </c>
      <c r="CC192" s="134"/>
      <c r="CD192" s="110">
        <f t="shared" si="635"/>
        <v>0</v>
      </c>
      <c r="CE192" s="110">
        <v>0</v>
      </c>
      <c r="CF192" s="109">
        <f t="shared" si="636"/>
        <v>0</v>
      </c>
      <c r="CG192" s="110"/>
      <c r="CH192" s="109">
        <f t="shared" si="637"/>
        <v>0</v>
      </c>
      <c r="CI192" s="110"/>
      <c r="CJ192" s="109">
        <f t="shared" si="638"/>
        <v>0</v>
      </c>
      <c r="CK192" s="110"/>
      <c r="CL192" s="109">
        <f t="shared" si="639"/>
        <v>0</v>
      </c>
      <c r="CM192" s="110"/>
      <c r="CN192" s="109">
        <f t="shared" si="640"/>
        <v>0</v>
      </c>
      <c r="CO192" s="110"/>
      <c r="CP192" s="109">
        <f t="shared" si="641"/>
        <v>0</v>
      </c>
      <c r="CQ192" s="110"/>
      <c r="CR192" s="109">
        <f t="shared" si="642"/>
        <v>0</v>
      </c>
      <c r="CS192" s="110"/>
      <c r="CT192" s="109">
        <f t="shared" si="643"/>
        <v>0</v>
      </c>
      <c r="CU192" s="110">
        <v>0</v>
      </c>
      <c r="CV192" s="109">
        <f t="shared" si="644"/>
        <v>0</v>
      </c>
      <c r="CW192" s="132">
        <v>0</v>
      </c>
      <c r="CX192" s="109">
        <f t="shared" si="645"/>
        <v>0</v>
      </c>
      <c r="CY192" s="110">
        <v>0</v>
      </c>
      <c r="CZ192" s="116">
        <f t="shared" si="646"/>
        <v>0</v>
      </c>
      <c r="DA192" s="110">
        <v>0</v>
      </c>
      <c r="DB192" s="109">
        <f t="shared" si="647"/>
        <v>0</v>
      </c>
      <c r="DC192" s="134"/>
      <c r="DD192" s="109">
        <f t="shared" si="648"/>
        <v>0</v>
      </c>
      <c r="DE192" s="110"/>
      <c r="DF192" s="109">
        <f t="shared" si="649"/>
        <v>0</v>
      </c>
      <c r="DG192" s="110"/>
      <c r="DH192" s="109">
        <f t="shared" si="650"/>
        <v>0</v>
      </c>
      <c r="DI192" s="110"/>
      <c r="DJ192" s="122">
        <f t="shared" si="651"/>
        <v>0</v>
      </c>
      <c r="DK192" s="123">
        <f t="shared" si="658"/>
        <v>33</v>
      </c>
      <c r="DL192" s="122">
        <f t="shared" si="658"/>
        <v>1223542.3200000003</v>
      </c>
      <c r="DM192" s="1"/>
      <c r="DN192" s="1">
        <f t="shared" si="653"/>
        <v>34.32</v>
      </c>
      <c r="DO192" s="52">
        <f t="shared" si="654"/>
        <v>34.32</v>
      </c>
      <c r="DQ192" s="52">
        <f t="shared" si="655"/>
        <v>33</v>
      </c>
    </row>
    <row r="193" spans="1:121" ht="15.75" hidden="1" customHeight="1" x14ac:dyDescent="0.25">
      <c r="A193" s="161"/>
      <c r="B193" s="129">
        <v>162</v>
      </c>
      <c r="C193" s="268" t="s">
        <v>483</v>
      </c>
      <c r="D193" s="102" t="s">
        <v>484</v>
      </c>
      <c r="E193" s="89">
        <v>23150</v>
      </c>
      <c r="F193" s="130">
        <v>1.49</v>
      </c>
      <c r="G193" s="104">
        <v>1</v>
      </c>
      <c r="H193" s="105"/>
      <c r="I193" s="106">
        <v>1.4</v>
      </c>
      <c r="J193" s="106">
        <v>1.68</v>
      </c>
      <c r="K193" s="106">
        <v>2.23</v>
      </c>
      <c r="L193" s="107">
        <v>2.57</v>
      </c>
      <c r="M193" s="110">
        <v>0</v>
      </c>
      <c r="N193" s="109">
        <f t="shared" si="602"/>
        <v>0</v>
      </c>
      <c r="O193" s="110"/>
      <c r="P193" s="110">
        <f t="shared" si="603"/>
        <v>0</v>
      </c>
      <c r="Q193" s="110"/>
      <c r="R193" s="109">
        <f t="shared" si="604"/>
        <v>0</v>
      </c>
      <c r="S193" s="110"/>
      <c r="T193" s="109">
        <f t="shared" si="657"/>
        <v>0</v>
      </c>
      <c r="U193" s="110">
        <f>40+16+20</f>
        <v>76</v>
      </c>
      <c r="V193" s="109">
        <f t="shared" si="605"/>
        <v>4037119.24</v>
      </c>
      <c r="W193" s="110">
        <v>0</v>
      </c>
      <c r="X193" s="109">
        <f t="shared" si="606"/>
        <v>0</v>
      </c>
      <c r="Y193" s="110"/>
      <c r="Z193" s="109">
        <f t="shared" si="607"/>
        <v>0</v>
      </c>
      <c r="AA193" s="110">
        <v>0</v>
      </c>
      <c r="AB193" s="109">
        <f t="shared" si="608"/>
        <v>0</v>
      </c>
      <c r="AC193" s="110"/>
      <c r="AD193" s="109">
        <f t="shared" si="609"/>
        <v>0</v>
      </c>
      <c r="AE193" s="110">
        <v>0</v>
      </c>
      <c r="AF193" s="109">
        <f t="shared" si="610"/>
        <v>0</v>
      </c>
      <c r="AG193" s="117"/>
      <c r="AH193" s="109">
        <f t="shared" si="611"/>
        <v>0</v>
      </c>
      <c r="AI193" s="110"/>
      <c r="AJ193" s="109">
        <f t="shared" si="612"/>
        <v>0</v>
      </c>
      <c r="AK193" s="110">
        <v>0</v>
      </c>
      <c r="AL193" s="110">
        <f t="shared" si="613"/>
        <v>0</v>
      </c>
      <c r="AM193" s="110"/>
      <c r="AN193" s="109">
        <f t="shared" si="614"/>
        <v>0</v>
      </c>
      <c r="AO193" s="132">
        <v>0</v>
      </c>
      <c r="AP193" s="109">
        <f t="shared" si="656"/>
        <v>0</v>
      </c>
      <c r="AQ193" s="110">
        <v>0</v>
      </c>
      <c r="AR193" s="116">
        <f t="shared" si="616"/>
        <v>0</v>
      </c>
      <c r="AS193" s="110"/>
      <c r="AT193" s="109">
        <f t="shared" si="617"/>
        <v>0</v>
      </c>
      <c r="AU193" s="110">
        <v>0</v>
      </c>
      <c r="AV193" s="110">
        <f t="shared" si="618"/>
        <v>0</v>
      </c>
      <c r="AW193" s="110"/>
      <c r="AX193" s="109">
        <f t="shared" si="619"/>
        <v>0</v>
      </c>
      <c r="AY193" s="110">
        <v>0</v>
      </c>
      <c r="AZ193" s="109">
        <f t="shared" si="620"/>
        <v>0</v>
      </c>
      <c r="BA193" s="110">
        <v>0</v>
      </c>
      <c r="BB193" s="109">
        <f t="shared" si="621"/>
        <v>0</v>
      </c>
      <c r="BC193" s="110">
        <v>0</v>
      </c>
      <c r="BD193" s="109">
        <f t="shared" si="622"/>
        <v>0</v>
      </c>
      <c r="BE193" s="110"/>
      <c r="BF193" s="109">
        <f t="shared" si="623"/>
        <v>0</v>
      </c>
      <c r="BG193" s="110"/>
      <c r="BH193" s="109">
        <f t="shared" si="624"/>
        <v>0</v>
      </c>
      <c r="BI193" s="110">
        <v>0</v>
      </c>
      <c r="BJ193" s="109">
        <f t="shared" si="625"/>
        <v>0</v>
      </c>
      <c r="BK193" s="110">
        <v>0</v>
      </c>
      <c r="BL193" s="109">
        <f t="shared" si="626"/>
        <v>0</v>
      </c>
      <c r="BM193" s="110"/>
      <c r="BN193" s="109">
        <f t="shared" si="627"/>
        <v>0</v>
      </c>
      <c r="BO193" s="110"/>
      <c r="BP193" s="109">
        <f t="shared" si="628"/>
        <v>0</v>
      </c>
      <c r="BQ193" s="110"/>
      <c r="BR193" s="109">
        <f t="shared" si="629"/>
        <v>0</v>
      </c>
      <c r="BS193" s="110"/>
      <c r="BT193" s="116">
        <f t="shared" si="630"/>
        <v>0</v>
      </c>
      <c r="BU193" s="133">
        <v>0</v>
      </c>
      <c r="BV193" s="109">
        <f t="shared" si="631"/>
        <v>0</v>
      </c>
      <c r="BW193" s="110">
        <v>0</v>
      </c>
      <c r="BX193" s="109">
        <f t="shared" si="632"/>
        <v>0</v>
      </c>
      <c r="BY193" s="110">
        <v>0</v>
      </c>
      <c r="BZ193" s="109">
        <f t="shared" si="633"/>
        <v>0</v>
      </c>
      <c r="CA193" s="110"/>
      <c r="CB193" s="109">
        <f t="shared" si="634"/>
        <v>0</v>
      </c>
      <c r="CC193" s="134"/>
      <c r="CD193" s="110">
        <f t="shared" si="635"/>
        <v>0</v>
      </c>
      <c r="CE193" s="110">
        <v>0</v>
      </c>
      <c r="CF193" s="109">
        <f t="shared" si="636"/>
        <v>0</v>
      </c>
      <c r="CG193" s="110"/>
      <c r="CH193" s="109">
        <f t="shared" si="637"/>
        <v>0</v>
      </c>
      <c r="CI193" s="110"/>
      <c r="CJ193" s="109">
        <f t="shared" si="638"/>
        <v>0</v>
      </c>
      <c r="CK193" s="110"/>
      <c r="CL193" s="109">
        <f t="shared" si="639"/>
        <v>0</v>
      </c>
      <c r="CM193" s="110"/>
      <c r="CN193" s="109">
        <f t="shared" si="640"/>
        <v>0</v>
      </c>
      <c r="CO193" s="110"/>
      <c r="CP193" s="109">
        <f t="shared" si="641"/>
        <v>0</v>
      </c>
      <c r="CQ193" s="110"/>
      <c r="CR193" s="109">
        <f t="shared" si="642"/>
        <v>0</v>
      </c>
      <c r="CS193" s="110"/>
      <c r="CT193" s="109">
        <f t="shared" si="643"/>
        <v>0</v>
      </c>
      <c r="CU193" s="110">
        <v>0</v>
      </c>
      <c r="CV193" s="109">
        <f t="shared" si="644"/>
        <v>0</v>
      </c>
      <c r="CW193" s="132">
        <v>0</v>
      </c>
      <c r="CX193" s="109">
        <f t="shared" si="645"/>
        <v>0</v>
      </c>
      <c r="CY193" s="110">
        <v>0</v>
      </c>
      <c r="CZ193" s="116">
        <f t="shared" si="646"/>
        <v>0</v>
      </c>
      <c r="DA193" s="110">
        <v>0</v>
      </c>
      <c r="DB193" s="109">
        <f t="shared" si="647"/>
        <v>0</v>
      </c>
      <c r="DC193" s="134"/>
      <c r="DD193" s="109">
        <f t="shared" si="648"/>
        <v>0</v>
      </c>
      <c r="DE193" s="110"/>
      <c r="DF193" s="109">
        <f t="shared" si="649"/>
        <v>0</v>
      </c>
      <c r="DG193" s="110"/>
      <c r="DH193" s="109">
        <f t="shared" si="650"/>
        <v>0</v>
      </c>
      <c r="DI193" s="110"/>
      <c r="DJ193" s="122">
        <f t="shared" si="651"/>
        <v>0</v>
      </c>
      <c r="DK193" s="123">
        <f t="shared" si="658"/>
        <v>76</v>
      </c>
      <c r="DL193" s="122">
        <f t="shared" si="658"/>
        <v>4037119.24</v>
      </c>
      <c r="DM193" s="1"/>
      <c r="DN193" s="1">
        <f t="shared" si="653"/>
        <v>113.24</v>
      </c>
      <c r="DO193" s="52">
        <f t="shared" si="654"/>
        <v>113.24</v>
      </c>
      <c r="DQ193" s="52">
        <f t="shared" si="655"/>
        <v>76</v>
      </c>
    </row>
    <row r="194" spans="1:121" ht="15.75" hidden="1" customHeight="1" x14ac:dyDescent="0.25">
      <c r="A194" s="161"/>
      <c r="B194" s="129">
        <v>163</v>
      </c>
      <c r="C194" s="268" t="s">
        <v>485</v>
      </c>
      <c r="D194" s="102" t="s">
        <v>486</v>
      </c>
      <c r="E194" s="89">
        <v>23150</v>
      </c>
      <c r="F194" s="130">
        <v>4.1500000000000004</v>
      </c>
      <c r="G194" s="104">
        <v>1</v>
      </c>
      <c r="H194" s="105"/>
      <c r="I194" s="106">
        <v>1.4</v>
      </c>
      <c r="J194" s="106">
        <v>1.68</v>
      </c>
      <c r="K194" s="106">
        <v>2.23</v>
      </c>
      <c r="L194" s="107">
        <v>2.57</v>
      </c>
      <c r="M194" s="110">
        <v>0</v>
      </c>
      <c r="N194" s="109">
        <f t="shared" si="602"/>
        <v>0</v>
      </c>
      <c r="O194" s="110"/>
      <c r="P194" s="110">
        <f>(O194*$E194*$F194*$G194*$I194*$P$11)</f>
        <v>0</v>
      </c>
      <c r="Q194" s="110"/>
      <c r="R194" s="109">
        <f t="shared" si="604"/>
        <v>0</v>
      </c>
      <c r="S194" s="110"/>
      <c r="T194" s="109">
        <f t="shared" si="657"/>
        <v>0</v>
      </c>
      <c r="U194" s="110">
        <f>160+18+20+48</f>
        <v>246</v>
      </c>
      <c r="V194" s="109">
        <f>(U194*$E194*$F194*$G194*$I194*$V$11)</f>
        <v>36396105.900000006</v>
      </c>
      <c r="W194" s="110">
        <v>0</v>
      </c>
      <c r="X194" s="109">
        <f t="shared" si="606"/>
        <v>0</v>
      </c>
      <c r="Y194" s="110"/>
      <c r="Z194" s="109">
        <f t="shared" si="607"/>
        <v>0</v>
      </c>
      <c r="AA194" s="110">
        <v>0</v>
      </c>
      <c r="AB194" s="109">
        <f t="shared" si="608"/>
        <v>0</v>
      </c>
      <c r="AC194" s="110"/>
      <c r="AD194" s="109">
        <f t="shared" si="609"/>
        <v>0</v>
      </c>
      <c r="AE194" s="110">
        <v>0</v>
      </c>
      <c r="AF194" s="109">
        <f t="shared" si="610"/>
        <v>0</v>
      </c>
      <c r="AG194" s="117"/>
      <c r="AH194" s="109">
        <f t="shared" si="611"/>
        <v>0</v>
      </c>
      <c r="AI194" s="110"/>
      <c r="AJ194" s="109">
        <f t="shared" si="612"/>
        <v>0</v>
      </c>
      <c r="AK194" s="110">
        <v>0</v>
      </c>
      <c r="AL194" s="110">
        <f t="shared" si="613"/>
        <v>0</v>
      </c>
      <c r="AM194" s="110"/>
      <c r="AN194" s="109">
        <f t="shared" si="614"/>
        <v>0</v>
      </c>
      <c r="AO194" s="132">
        <v>0</v>
      </c>
      <c r="AP194" s="109">
        <f t="shared" si="656"/>
        <v>0</v>
      </c>
      <c r="AQ194" s="110">
        <v>0</v>
      </c>
      <c r="AR194" s="116">
        <f t="shared" si="616"/>
        <v>0</v>
      </c>
      <c r="AS194" s="110"/>
      <c r="AT194" s="109">
        <f t="shared" si="617"/>
        <v>0</v>
      </c>
      <c r="AU194" s="110">
        <v>0</v>
      </c>
      <c r="AV194" s="110">
        <f t="shared" si="618"/>
        <v>0</v>
      </c>
      <c r="AW194" s="110"/>
      <c r="AX194" s="109">
        <f t="shared" si="619"/>
        <v>0</v>
      </c>
      <c r="AY194" s="110">
        <v>0</v>
      </c>
      <c r="AZ194" s="109">
        <f t="shared" si="620"/>
        <v>0</v>
      </c>
      <c r="BA194" s="110">
        <v>0</v>
      </c>
      <c r="BB194" s="109">
        <f t="shared" si="621"/>
        <v>0</v>
      </c>
      <c r="BC194" s="110">
        <v>0</v>
      </c>
      <c r="BD194" s="109">
        <f t="shared" si="622"/>
        <v>0</v>
      </c>
      <c r="BE194" s="110"/>
      <c r="BF194" s="109">
        <f t="shared" si="623"/>
        <v>0</v>
      </c>
      <c r="BG194" s="110"/>
      <c r="BH194" s="109">
        <f t="shared" si="624"/>
        <v>0</v>
      </c>
      <c r="BI194" s="110">
        <v>0</v>
      </c>
      <c r="BJ194" s="109">
        <f t="shared" si="625"/>
        <v>0</v>
      </c>
      <c r="BK194" s="110">
        <v>0</v>
      </c>
      <c r="BL194" s="109">
        <f t="shared" si="626"/>
        <v>0</v>
      </c>
      <c r="BM194" s="110"/>
      <c r="BN194" s="109">
        <f t="shared" si="627"/>
        <v>0</v>
      </c>
      <c r="BO194" s="110"/>
      <c r="BP194" s="109">
        <f t="shared" si="628"/>
        <v>0</v>
      </c>
      <c r="BQ194" s="110"/>
      <c r="BR194" s="109">
        <f t="shared" si="629"/>
        <v>0</v>
      </c>
      <c r="BS194" s="110"/>
      <c r="BT194" s="116">
        <f t="shared" si="630"/>
        <v>0</v>
      </c>
      <c r="BU194" s="133">
        <v>0</v>
      </c>
      <c r="BV194" s="109">
        <f t="shared" si="631"/>
        <v>0</v>
      </c>
      <c r="BW194" s="110">
        <v>0</v>
      </c>
      <c r="BX194" s="109">
        <f t="shared" si="632"/>
        <v>0</v>
      </c>
      <c r="BY194" s="110">
        <v>0</v>
      </c>
      <c r="BZ194" s="109">
        <f t="shared" si="633"/>
        <v>0</v>
      </c>
      <c r="CA194" s="110"/>
      <c r="CB194" s="109">
        <f t="shared" si="634"/>
        <v>0</v>
      </c>
      <c r="CC194" s="134"/>
      <c r="CD194" s="110">
        <f t="shared" si="635"/>
        <v>0</v>
      </c>
      <c r="CE194" s="110">
        <v>0</v>
      </c>
      <c r="CF194" s="109">
        <f t="shared" si="636"/>
        <v>0</v>
      </c>
      <c r="CG194" s="110"/>
      <c r="CH194" s="109">
        <f t="shared" si="637"/>
        <v>0</v>
      </c>
      <c r="CI194" s="110"/>
      <c r="CJ194" s="109">
        <f t="shared" si="638"/>
        <v>0</v>
      </c>
      <c r="CK194" s="110"/>
      <c r="CL194" s="109">
        <f t="shared" si="639"/>
        <v>0</v>
      </c>
      <c r="CM194" s="110"/>
      <c r="CN194" s="109">
        <f t="shared" si="640"/>
        <v>0</v>
      </c>
      <c r="CO194" s="110"/>
      <c r="CP194" s="109">
        <f t="shared" si="641"/>
        <v>0</v>
      </c>
      <c r="CQ194" s="110"/>
      <c r="CR194" s="109">
        <f t="shared" si="642"/>
        <v>0</v>
      </c>
      <c r="CS194" s="110"/>
      <c r="CT194" s="109">
        <f t="shared" si="643"/>
        <v>0</v>
      </c>
      <c r="CU194" s="110">
        <v>0</v>
      </c>
      <c r="CV194" s="109">
        <f t="shared" si="644"/>
        <v>0</v>
      </c>
      <c r="CW194" s="132">
        <v>0</v>
      </c>
      <c r="CX194" s="109">
        <f t="shared" si="645"/>
        <v>0</v>
      </c>
      <c r="CY194" s="110">
        <v>0</v>
      </c>
      <c r="CZ194" s="116">
        <f t="shared" si="646"/>
        <v>0</v>
      </c>
      <c r="DA194" s="110">
        <v>0</v>
      </c>
      <c r="DB194" s="109">
        <f t="shared" si="647"/>
        <v>0</v>
      </c>
      <c r="DC194" s="134"/>
      <c r="DD194" s="109">
        <f t="shared" si="648"/>
        <v>0</v>
      </c>
      <c r="DE194" s="110"/>
      <c r="DF194" s="109">
        <f t="shared" si="649"/>
        <v>0</v>
      </c>
      <c r="DG194" s="110"/>
      <c r="DH194" s="109">
        <f t="shared" si="650"/>
        <v>0</v>
      </c>
      <c r="DI194" s="110"/>
      <c r="DJ194" s="122">
        <f t="shared" si="651"/>
        <v>0</v>
      </c>
      <c r="DK194" s="123">
        <f t="shared" si="658"/>
        <v>246</v>
      </c>
      <c r="DL194" s="122">
        <f t="shared" si="658"/>
        <v>36396105.900000006</v>
      </c>
      <c r="DM194" s="1"/>
      <c r="DN194" s="1">
        <f t="shared" si="653"/>
        <v>1020.9000000000001</v>
      </c>
      <c r="DO194" s="52">
        <f t="shared" si="654"/>
        <v>1020.9000000000001</v>
      </c>
      <c r="DQ194" s="52">
        <f t="shared" si="655"/>
        <v>246</v>
      </c>
    </row>
    <row r="195" spans="1:121" s="181" customFormat="1" ht="15.75" hidden="1" customHeight="1" x14ac:dyDescent="0.25">
      <c r="A195" s="161"/>
      <c r="B195" s="162">
        <v>164</v>
      </c>
      <c r="C195" s="268" t="s">
        <v>487</v>
      </c>
      <c r="D195" s="246" t="s">
        <v>488</v>
      </c>
      <c r="E195" s="89">
        <v>23150</v>
      </c>
      <c r="F195" s="183">
        <v>4.32</v>
      </c>
      <c r="G195" s="166">
        <v>1</v>
      </c>
      <c r="H195" s="167"/>
      <c r="I195" s="250">
        <v>1.4</v>
      </c>
      <c r="J195" s="250">
        <v>1.68</v>
      </c>
      <c r="K195" s="250">
        <v>2.23</v>
      </c>
      <c r="L195" s="251">
        <v>2.57</v>
      </c>
      <c r="M195" s="110"/>
      <c r="N195" s="171">
        <f t="shared" si="602"/>
        <v>0</v>
      </c>
      <c r="O195" s="110"/>
      <c r="P195" s="170">
        <f t="shared" ref="P195:P208" si="659">(O195*$E195*$F195*$G195*$I195*$P$11)</f>
        <v>0</v>
      </c>
      <c r="Q195" s="110"/>
      <c r="R195" s="171">
        <f t="shared" si="604"/>
        <v>0</v>
      </c>
      <c r="S195" s="110"/>
      <c r="T195" s="109">
        <f t="shared" si="657"/>
        <v>0</v>
      </c>
      <c r="U195" s="110">
        <v>88</v>
      </c>
      <c r="V195" s="171">
        <f t="shared" ref="V195:V208" si="660">(U195*$E195*$F195*$G195*$I195*$V$11)</f>
        <v>13553084.16</v>
      </c>
      <c r="W195" s="110"/>
      <c r="X195" s="171">
        <f t="shared" si="606"/>
        <v>0</v>
      </c>
      <c r="Y195" s="110"/>
      <c r="Z195" s="171">
        <f t="shared" si="607"/>
        <v>0</v>
      </c>
      <c r="AA195" s="110"/>
      <c r="AB195" s="171">
        <f t="shared" si="608"/>
        <v>0</v>
      </c>
      <c r="AC195" s="110"/>
      <c r="AD195" s="171">
        <f t="shared" si="609"/>
        <v>0</v>
      </c>
      <c r="AE195" s="110"/>
      <c r="AF195" s="171">
        <f t="shared" si="610"/>
        <v>0</v>
      </c>
      <c r="AG195" s="117"/>
      <c r="AH195" s="171">
        <f t="shared" si="611"/>
        <v>0</v>
      </c>
      <c r="AI195" s="110"/>
      <c r="AJ195" s="171">
        <f t="shared" si="612"/>
        <v>0</v>
      </c>
      <c r="AK195" s="110"/>
      <c r="AL195" s="170">
        <f t="shared" si="613"/>
        <v>0</v>
      </c>
      <c r="AM195" s="110"/>
      <c r="AN195" s="171">
        <f t="shared" si="614"/>
        <v>0</v>
      </c>
      <c r="AO195" s="132"/>
      <c r="AP195" s="171">
        <f t="shared" si="656"/>
        <v>0</v>
      </c>
      <c r="AQ195" s="110"/>
      <c r="AR195" s="171">
        <f t="shared" si="616"/>
        <v>0</v>
      </c>
      <c r="AS195" s="110"/>
      <c r="AT195" s="171">
        <f t="shared" si="617"/>
        <v>0</v>
      </c>
      <c r="AU195" s="110"/>
      <c r="AV195" s="170">
        <f t="shared" si="618"/>
        <v>0</v>
      </c>
      <c r="AW195" s="110"/>
      <c r="AX195" s="171">
        <f t="shared" si="619"/>
        <v>0</v>
      </c>
      <c r="AY195" s="110"/>
      <c r="AZ195" s="171">
        <f t="shared" si="620"/>
        <v>0</v>
      </c>
      <c r="BA195" s="110"/>
      <c r="BB195" s="171">
        <f t="shared" si="621"/>
        <v>0</v>
      </c>
      <c r="BC195" s="110"/>
      <c r="BD195" s="171">
        <f t="shared" si="622"/>
        <v>0</v>
      </c>
      <c r="BE195" s="110"/>
      <c r="BF195" s="171">
        <f t="shared" si="623"/>
        <v>0</v>
      </c>
      <c r="BG195" s="110"/>
      <c r="BH195" s="171">
        <f t="shared" si="624"/>
        <v>0</v>
      </c>
      <c r="BI195" s="110"/>
      <c r="BJ195" s="171">
        <f t="shared" si="625"/>
        <v>0</v>
      </c>
      <c r="BK195" s="110"/>
      <c r="BL195" s="171">
        <f t="shared" si="626"/>
        <v>0</v>
      </c>
      <c r="BM195" s="110"/>
      <c r="BN195" s="171">
        <f t="shared" si="627"/>
        <v>0</v>
      </c>
      <c r="BO195" s="110"/>
      <c r="BP195" s="171">
        <f t="shared" si="628"/>
        <v>0</v>
      </c>
      <c r="BQ195" s="110"/>
      <c r="BR195" s="171">
        <f t="shared" si="629"/>
        <v>0</v>
      </c>
      <c r="BS195" s="110"/>
      <c r="BT195" s="175">
        <f t="shared" si="630"/>
        <v>0</v>
      </c>
      <c r="BU195" s="133"/>
      <c r="BV195" s="171">
        <f t="shared" si="631"/>
        <v>0</v>
      </c>
      <c r="BW195" s="110"/>
      <c r="BX195" s="171">
        <f t="shared" si="632"/>
        <v>0</v>
      </c>
      <c r="BY195" s="110"/>
      <c r="BZ195" s="171">
        <f t="shared" si="633"/>
        <v>0</v>
      </c>
      <c r="CA195" s="110"/>
      <c r="CB195" s="171">
        <f t="shared" si="634"/>
        <v>0</v>
      </c>
      <c r="CC195" s="177"/>
      <c r="CD195" s="170">
        <f t="shared" si="635"/>
        <v>0</v>
      </c>
      <c r="CE195" s="110"/>
      <c r="CF195" s="171">
        <f t="shared" si="636"/>
        <v>0</v>
      </c>
      <c r="CG195" s="110"/>
      <c r="CH195" s="171">
        <f t="shared" si="637"/>
        <v>0</v>
      </c>
      <c r="CI195" s="110"/>
      <c r="CJ195" s="171">
        <f t="shared" si="638"/>
        <v>0</v>
      </c>
      <c r="CK195" s="110"/>
      <c r="CL195" s="171">
        <f t="shared" si="639"/>
        <v>0</v>
      </c>
      <c r="CM195" s="110"/>
      <c r="CN195" s="171">
        <f t="shared" si="640"/>
        <v>0</v>
      </c>
      <c r="CO195" s="110"/>
      <c r="CP195" s="171">
        <f t="shared" si="641"/>
        <v>0</v>
      </c>
      <c r="CQ195" s="110"/>
      <c r="CR195" s="171">
        <f t="shared" si="642"/>
        <v>0</v>
      </c>
      <c r="CS195" s="110"/>
      <c r="CT195" s="171">
        <f t="shared" si="643"/>
        <v>0</v>
      </c>
      <c r="CU195" s="110"/>
      <c r="CV195" s="171">
        <f t="shared" si="644"/>
        <v>0</v>
      </c>
      <c r="CW195" s="132"/>
      <c r="CX195" s="171">
        <f t="shared" si="645"/>
        <v>0</v>
      </c>
      <c r="CY195" s="110"/>
      <c r="CZ195" s="175">
        <f t="shared" si="646"/>
        <v>0</v>
      </c>
      <c r="DA195" s="110"/>
      <c r="DB195" s="171">
        <f t="shared" si="647"/>
        <v>0</v>
      </c>
      <c r="DC195" s="134"/>
      <c r="DD195" s="171">
        <f t="shared" si="648"/>
        <v>0</v>
      </c>
      <c r="DE195" s="110"/>
      <c r="DF195" s="171">
        <f t="shared" si="649"/>
        <v>0</v>
      </c>
      <c r="DG195" s="110"/>
      <c r="DH195" s="171">
        <f t="shared" si="650"/>
        <v>0</v>
      </c>
      <c r="DI195" s="110"/>
      <c r="DJ195" s="171">
        <f t="shared" si="651"/>
        <v>0</v>
      </c>
      <c r="DK195" s="123">
        <f t="shared" si="658"/>
        <v>88</v>
      </c>
      <c r="DL195" s="122">
        <f t="shared" si="658"/>
        <v>13553084.16</v>
      </c>
      <c r="DO195" s="52">
        <f t="shared" si="654"/>
        <v>380.16</v>
      </c>
      <c r="DQ195" s="52">
        <f t="shared" si="655"/>
        <v>88</v>
      </c>
    </row>
    <row r="196" spans="1:121" s="181" customFormat="1" ht="15.75" hidden="1" customHeight="1" x14ac:dyDescent="0.25">
      <c r="A196" s="161"/>
      <c r="B196" s="162">
        <v>165</v>
      </c>
      <c r="C196" s="268" t="s">
        <v>489</v>
      </c>
      <c r="D196" s="246" t="s">
        <v>490</v>
      </c>
      <c r="E196" s="89">
        <v>23150</v>
      </c>
      <c r="F196" s="183">
        <v>4.68</v>
      </c>
      <c r="G196" s="166">
        <v>1</v>
      </c>
      <c r="H196" s="167"/>
      <c r="I196" s="250">
        <v>1.4</v>
      </c>
      <c r="J196" s="250">
        <v>1.68</v>
      </c>
      <c r="K196" s="250">
        <v>2.23</v>
      </c>
      <c r="L196" s="251">
        <v>2.57</v>
      </c>
      <c r="M196" s="110"/>
      <c r="N196" s="171">
        <f t="shared" si="602"/>
        <v>0</v>
      </c>
      <c r="O196" s="110"/>
      <c r="P196" s="170">
        <f t="shared" si="659"/>
        <v>0</v>
      </c>
      <c r="Q196" s="110"/>
      <c r="R196" s="171">
        <f t="shared" si="604"/>
        <v>0</v>
      </c>
      <c r="S196" s="110"/>
      <c r="T196" s="109">
        <f t="shared" si="657"/>
        <v>0</v>
      </c>
      <c r="U196" s="110">
        <v>157</v>
      </c>
      <c r="V196" s="171">
        <f t="shared" si="660"/>
        <v>26194928.759999998</v>
      </c>
      <c r="W196" s="110"/>
      <c r="X196" s="171">
        <f t="shared" si="606"/>
        <v>0</v>
      </c>
      <c r="Y196" s="110"/>
      <c r="Z196" s="171">
        <f t="shared" si="607"/>
        <v>0</v>
      </c>
      <c r="AA196" s="110"/>
      <c r="AB196" s="171">
        <f t="shared" si="608"/>
        <v>0</v>
      </c>
      <c r="AC196" s="110"/>
      <c r="AD196" s="171">
        <f t="shared" si="609"/>
        <v>0</v>
      </c>
      <c r="AE196" s="110"/>
      <c r="AF196" s="171">
        <f t="shared" si="610"/>
        <v>0</v>
      </c>
      <c r="AG196" s="117"/>
      <c r="AH196" s="171">
        <f t="shared" si="611"/>
        <v>0</v>
      </c>
      <c r="AI196" s="110"/>
      <c r="AJ196" s="171">
        <f t="shared" si="612"/>
        <v>0</v>
      </c>
      <c r="AK196" s="110"/>
      <c r="AL196" s="170">
        <f t="shared" si="613"/>
        <v>0</v>
      </c>
      <c r="AM196" s="110"/>
      <c r="AN196" s="171">
        <f t="shared" si="614"/>
        <v>0</v>
      </c>
      <c r="AO196" s="132"/>
      <c r="AP196" s="171">
        <f t="shared" si="656"/>
        <v>0</v>
      </c>
      <c r="AQ196" s="110"/>
      <c r="AR196" s="171">
        <f t="shared" si="616"/>
        <v>0</v>
      </c>
      <c r="AS196" s="110"/>
      <c r="AT196" s="171">
        <f t="shared" si="617"/>
        <v>0</v>
      </c>
      <c r="AU196" s="110"/>
      <c r="AV196" s="170">
        <f t="shared" si="618"/>
        <v>0</v>
      </c>
      <c r="AW196" s="110"/>
      <c r="AX196" s="171">
        <f t="shared" si="619"/>
        <v>0</v>
      </c>
      <c r="AY196" s="110"/>
      <c r="AZ196" s="171">
        <f t="shared" si="620"/>
        <v>0</v>
      </c>
      <c r="BA196" s="110"/>
      <c r="BB196" s="171">
        <f t="shared" si="621"/>
        <v>0</v>
      </c>
      <c r="BC196" s="110"/>
      <c r="BD196" s="171">
        <f t="shared" si="622"/>
        <v>0</v>
      </c>
      <c r="BE196" s="110"/>
      <c r="BF196" s="171">
        <f t="shared" si="623"/>
        <v>0</v>
      </c>
      <c r="BG196" s="110"/>
      <c r="BH196" s="171">
        <f t="shared" si="624"/>
        <v>0</v>
      </c>
      <c r="BI196" s="110"/>
      <c r="BJ196" s="171">
        <f t="shared" si="625"/>
        <v>0</v>
      </c>
      <c r="BK196" s="110"/>
      <c r="BL196" s="171">
        <f t="shared" si="626"/>
        <v>0</v>
      </c>
      <c r="BM196" s="110"/>
      <c r="BN196" s="171">
        <f t="shared" si="627"/>
        <v>0</v>
      </c>
      <c r="BO196" s="110"/>
      <c r="BP196" s="171">
        <f t="shared" si="628"/>
        <v>0</v>
      </c>
      <c r="BQ196" s="110"/>
      <c r="BR196" s="171">
        <f t="shared" si="629"/>
        <v>0</v>
      </c>
      <c r="BS196" s="110"/>
      <c r="BT196" s="175">
        <f t="shared" si="630"/>
        <v>0</v>
      </c>
      <c r="BU196" s="133"/>
      <c r="BV196" s="171">
        <f t="shared" si="631"/>
        <v>0</v>
      </c>
      <c r="BW196" s="110"/>
      <c r="BX196" s="171">
        <f t="shared" si="632"/>
        <v>0</v>
      </c>
      <c r="BY196" s="110"/>
      <c r="BZ196" s="171">
        <f t="shared" si="633"/>
        <v>0</v>
      </c>
      <c r="CA196" s="110"/>
      <c r="CB196" s="171">
        <f t="shared" si="634"/>
        <v>0</v>
      </c>
      <c r="CC196" s="177"/>
      <c r="CD196" s="170">
        <f t="shared" si="635"/>
        <v>0</v>
      </c>
      <c r="CE196" s="110"/>
      <c r="CF196" s="171">
        <f t="shared" si="636"/>
        <v>0</v>
      </c>
      <c r="CG196" s="110"/>
      <c r="CH196" s="171">
        <f t="shared" si="637"/>
        <v>0</v>
      </c>
      <c r="CI196" s="110"/>
      <c r="CJ196" s="171">
        <f t="shared" si="638"/>
        <v>0</v>
      </c>
      <c r="CK196" s="110"/>
      <c r="CL196" s="171">
        <f t="shared" si="639"/>
        <v>0</v>
      </c>
      <c r="CM196" s="110"/>
      <c r="CN196" s="171">
        <f t="shared" si="640"/>
        <v>0</v>
      </c>
      <c r="CO196" s="110"/>
      <c r="CP196" s="171">
        <f t="shared" si="641"/>
        <v>0</v>
      </c>
      <c r="CQ196" s="110"/>
      <c r="CR196" s="171">
        <f t="shared" si="642"/>
        <v>0</v>
      </c>
      <c r="CS196" s="110"/>
      <c r="CT196" s="171">
        <f t="shared" si="643"/>
        <v>0</v>
      </c>
      <c r="CU196" s="110"/>
      <c r="CV196" s="171">
        <f t="shared" si="644"/>
        <v>0</v>
      </c>
      <c r="CW196" s="132"/>
      <c r="CX196" s="171">
        <f t="shared" si="645"/>
        <v>0</v>
      </c>
      <c r="CY196" s="110"/>
      <c r="CZ196" s="175">
        <f t="shared" si="646"/>
        <v>0</v>
      </c>
      <c r="DA196" s="110"/>
      <c r="DB196" s="171">
        <f t="shared" si="647"/>
        <v>0</v>
      </c>
      <c r="DC196" s="134"/>
      <c r="DD196" s="171">
        <f t="shared" si="648"/>
        <v>0</v>
      </c>
      <c r="DE196" s="110"/>
      <c r="DF196" s="171">
        <f t="shared" si="649"/>
        <v>0</v>
      </c>
      <c r="DG196" s="110"/>
      <c r="DH196" s="171">
        <f>(DG196*$E196*$F196*$G196*$K196*$DH$11)</f>
        <v>0</v>
      </c>
      <c r="DI196" s="110"/>
      <c r="DJ196" s="171">
        <f t="shared" si="651"/>
        <v>0</v>
      </c>
      <c r="DK196" s="123">
        <f t="shared" si="658"/>
        <v>157</v>
      </c>
      <c r="DL196" s="122">
        <f t="shared" si="658"/>
        <v>26194928.759999998</v>
      </c>
      <c r="DO196" s="52">
        <f t="shared" si="654"/>
        <v>734.76</v>
      </c>
      <c r="DQ196" s="52">
        <f t="shared" si="655"/>
        <v>157</v>
      </c>
    </row>
    <row r="197" spans="1:121" s="181" customFormat="1" ht="15.75" hidden="1" customHeight="1" x14ac:dyDescent="0.25">
      <c r="A197" s="161"/>
      <c r="B197" s="162">
        <v>166</v>
      </c>
      <c r="C197" s="268" t="s">
        <v>491</v>
      </c>
      <c r="D197" s="246" t="s">
        <v>492</v>
      </c>
      <c r="E197" s="89">
        <v>23150</v>
      </c>
      <c r="F197" s="183">
        <v>7.47</v>
      </c>
      <c r="G197" s="166">
        <v>1</v>
      </c>
      <c r="H197" s="167"/>
      <c r="I197" s="250">
        <v>1.4</v>
      </c>
      <c r="J197" s="250">
        <v>1.68</v>
      </c>
      <c r="K197" s="250">
        <v>2.23</v>
      </c>
      <c r="L197" s="251">
        <v>2.57</v>
      </c>
      <c r="M197" s="110"/>
      <c r="N197" s="171">
        <f t="shared" si="602"/>
        <v>0</v>
      </c>
      <c r="O197" s="110"/>
      <c r="P197" s="170">
        <f t="shared" si="659"/>
        <v>0</v>
      </c>
      <c r="Q197" s="110"/>
      <c r="R197" s="171">
        <f t="shared" si="604"/>
        <v>0</v>
      </c>
      <c r="S197" s="110"/>
      <c r="T197" s="109">
        <f t="shared" si="657"/>
        <v>0</v>
      </c>
      <c r="U197" s="110">
        <f>186-16</f>
        <v>170</v>
      </c>
      <c r="V197" s="171">
        <f t="shared" si="660"/>
        <v>45273204.900000006</v>
      </c>
      <c r="W197" s="110"/>
      <c r="X197" s="171">
        <f t="shared" si="606"/>
        <v>0</v>
      </c>
      <c r="Y197" s="110"/>
      <c r="Z197" s="171">
        <f t="shared" si="607"/>
        <v>0</v>
      </c>
      <c r="AA197" s="110"/>
      <c r="AB197" s="171">
        <f t="shared" si="608"/>
        <v>0</v>
      </c>
      <c r="AC197" s="110"/>
      <c r="AD197" s="171">
        <f t="shared" si="609"/>
        <v>0</v>
      </c>
      <c r="AE197" s="110"/>
      <c r="AF197" s="171">
        <f t="shared" si="610"/>
        <v>0</v>
      </c>
      <c r="AG197" s="117"/>
      <c r="AH197" s="171">
        <f t="shared" si="611"/>
        <v>0</v>
      </c>
      <c r="AI197" s="110"/>
      <c r="AJ197" s="171">
        <f t="shared" si="612"/>
        <v>0</v>
      </c>
      <c r="AK197" s="110"/>
      <c r="AL197" s="170">
        <f t="shared" si="613"/>
        <v>0</v>
      </c>
      <c r="AM197" s="110"/>
      <c r="AN197" s="171">
        <f t="shared" si="614"/>
        <v>0</v>
      </c>
      <c r="AO197" s="132"/>
      <c r="AP197" s="171">
        <f t="shared" si="656"/>
        <v>0</v>
      </c>
      <c r="AQ197" s="110"/>
      <c r="AR197" s="171">
        <f t="shared" si="616"/>
        <v>0</v>
      </c>
      <c r="AS197" s="110"/>
      <c r="AT197" s="171">
        <f t="shared" si="617"/>
        <v>0</v>
      </c>
      <c r="AU197" s="110"/>
      <c r="AV197" s="170">
        <f t="shared" si="618"/>
        <v>0</v>
      </c>
      <c r="AW197" s="110"/>
      <c r="AX197" s="171">
        <f t="shared" si="619"/>
        <v>0</v>
      </c>
      <c r="AY197" s="110"/>
      <c r="AZ197" s="171">
        <f t="shared" si="620"/>
        <v>0</v>
      </c>
      <c r="BA197" s="110"/>
      <c r="BB197" s="171">
        <f t="shared" si="621"/>
        <v>0</v>
      </c>
      <c r="BC197" s="110"/>
      <c r="BD197" s="171">
        <f t="shared" si="622"/>
        <v>0</v>
      </c>
      <c r="BE197" s="110"/>
      <c r="BF197" s="171">
        <f t="shared" si="623"/>
        <v>0</v>
      </c>
      <c r="BG197" s="110"/>
      <c r="BH197" s="171">
        <f t="shared" si="624"/>
        <v>0</v>
      </c>
      <c r="BI197" s="110"/>
      <c r="BJ197" s="171">
        <f t="shared" si="625"/>
        <v>0</v>
      </c>
      <c r="BK197" s="110"/>
      <c r="BL197" s="171">
        <f t="shared" si="626"/>
        <v>0</v>
      </c>
      <c r="BM197" s="110"/>
      <c r="BN197" s="171">
        <f t="shared" si="627"/>
        <v>0</v>
      </c>
      <c r="BO197" s="110"/>
      <c r="BP197" s="171">
        <f t="shared" si="628"/>
        <v>0</v>
      </c>
      <c r="BQ197" s="110"/>
      <c r="BR197" s="171">
        <f t="shared" si="629"/>
        <v>0</v>
      </c>
      <c r="BS197" s="110"/>
      <c r="BT197" s="175">
        <f t="shared" si="630"/>
        <v>0</v>
      </c>
      <c r="BU197" s="133"/>
      <c r="BV197" s="171">
        <f t="shared" si="631"/>
        <v>0</v>
      </c>
      <c r="BW197" s="110"/>
      <c r="BX197" s="171">
        <f t="shared" si="632"/>
        <v>0</v>
      </c>
      <c r="BY197" s="110"/>
      <c r="BZ197" s="171">
        <f t="shared" si="633"/>
        <v>0</v>
      </c>
      <c r="CA197" s="110"/>
      <c r="CB197" s="171">
        <f t="shared" si="634"/>
        <v>0</v>
      </c>
      <c r="CC197" s="177"/>
      <c r="CD197" s="170">
        <f t="shared" si="635"/>
        <v>0</v>
      </c>
      <c r="CE197" s="110"/>
      <c r="CF197" s="171">
        <f t="shared" si="636"/>
        <v>0</v>
      </c>
      <c r="CG197" s="110"/>
      <c r="CH197" s="171">
        <f t="shared" si="637"/>
        <v>0</v>
      </c>
      <c r="CI197" s="110"/>
      <c r="CJ197" s="171">
        <f t="shared" si="638"/>
        <v>0</v>
      </c>
      <c r="CK197" s="110"/>
      <c r="CL197" s="171">
        <f t="shared" si="639"/>
        <v>0</v>
      </c>
      <c r="CM197" s="110"/>
      <c r="CN197" s="171">
        <f t="shared" si="640"/>
        <v>0</v>
      </c>
      <c r="CO197" s="110"/>
      <c r="CP197" s="171">
        <f t="shared" si="641"/>
        <v>0</v>
      </c>
      <c r="CQ197" s="110"/>
      <c r="CR197" s="171">
        <f t="shared" si="642"/>
        <v>0</v>
      </c>
      <c r="CS197" s="110"/>
      <c r="CT197" s="171">
        <f t="shared" si="643"/>
        <v>0</v>
      </c>
      <c r="CU197" s="110"/>
      <c r="CV197" s="171">
        <f t="shared" si="644"/>
        <v>0</v>
      </c>
      <c r="CW197" s="132"/>
      <c r="CX197" s="171">
        <f t="shared" si="645"/>
        <v>0</v>
      </c>
      <c r="CY197" s="110"/>
      <c r="CZ197" s="175">
        <f t="shared" si="646"/>
        <v>0</v>
      </c>
      <c r="DA197" s="110"/>
      <c r="DB197" s="171">
        <f t="shared" si="647"/>
        <v>0</v>
      </c>
      <c r="DC197" s="134"/>
      <c r="DD197" s="171">
        <f t="shared" si="648"/>
        <v>0</v>
      </c>
      <c r="DE197" s="110"/>
      <c r="DF197" s="171">
        <f t="shared" si="649"/>
        <v>0</v>
      </c>
      <c r="DG197" s="110"/>
      <c r="DH197" s="171">
        <f t="shared" si="650"/>
        <v>0</v>
      </c>
      <c r="DI197" s="110"/>
      <c r="DJ197" s="171">
        <f t="shared" si="651"/>
        <v>0</v>
      </c>
      <c r="DK197" s="123">
        <f t="shared" si="658"/>
        <v>170</v>
      </c>
      <c r="DL197" s="122">
        <f t="shared" si="658"/>
        <v>45273204.900000006</v>
      </c>
      <c r="DO197" s="52">
        <f t="shared" si="654"/>
        <v>1269.8999999999999</v>
      </c>
      <c r="DQ197" s="52">
        <f t="shared" si="655"/>
        <v>170</v>
      </c>
    </row>
    <row r="198" spans="1:121" s="181" customFormat="1" ht="15.75" hidden="1" customHeight="1" x14ac:dyDescent="0.25">
      <c r="A198" s="161"/>
      <c r="B198" s="162">
        <v>167</v>
      </c>
      <c r="C198" s="268" t="s">
        <v>493</v>
      </c>
      <c r="D198" s="246" t="s">
        <v>494</v>
      </c>
      <c r="E198" s="89">
        <v>23150</v>
      </c>
      <c r="F198" s="183">
        <v>8.7100000000000009</v>
      </c>
      <c r="G198" s="166">
        <v>1</v>
      </c>
      <c r="H198" s="167"/>
      <c r="I198" s="250">
        <v>1.4</v>
      </c>
      <c r="J198" s="250">
        <v>1.68</v>
      </c>
      <c r="K198" s="250">
        <v>2.23</v>
      </c>
      <c r="L198" s="251">
        <v>2.57</v>
      </c>
      <c r="M198" s="110"/>
      <c r="N198" s="171">
        <f t="shared" si="602"/>
        <v>0</v>
      </c>
      <c r="O198" s="110"/>
      <c r="P198" s="170">
        <f t="shared" si="659"/>
        <v>0</v>
      </c>
      <c r="Q198" s="110"/>
      <c r="R198" s="171">
        <f t="shared" si="604"/>
        <v>0</v>
      </c>
      <c r="S198" s="110"/>
      <c r="T198" s="109">
        <f t="shared" si="657"/>
        <v>0</v>
      </c>
      <c r="U198" s="110"/>
      <c r="V198" s="171">
        <f t="shared" si="660"/>
        <v>0</v>
      </c>
      <c r="W198" s="110"/>
      <c r="X198" s="171">
        <f t="shared" si="606"/>
        <v>0</v>
      </c>
      <c r="Y198" s="110"/>
      <c r="Z198" s="171">
        <f t="shared" si="607"/>
        <v>0</v>
      </c>
      <c r="AA198" s="110"/>
      <c r="AB198" s="171">
        <f t="shared" si="608"/>
        <v>0</v>
      </c>
      <c r="AC198" s="110"/>
      <c r="AD198" s="171">
        <f t="shared" si="609"/>
        <v>0</v>
      </c>
      <c r="AE198" s="110"/>
      <c r="AF198" s="171">
        <f t="shared" si="610"/>
        <v>0</v>
      </c>
      <c r="AG198" s="117"/>
      <c r="AH198" s="171">
        <f t="shared" si="611"/>
        <v>0</v>
      </c>
      <c r="AI198" s="110"/>
      <c r="AJ198" s="171">
        <f t="shared" si="612"/>
        <v>0</v>
      </c>
      <c r="AK198" s="110"/>
      <c r="AL198" s="170">
        <f t="shared" si="613"/>
        <v>0</v>
      </c>
      <c r="AM198" s="110"/>
      <c r="AN198" s="171">
        <f t="shared" si="614"/>
        <v>0</v>
      </c>
      <c r="AO198" s="132"/>
      <c r="AP198" s="171">
        <f t="shared" si="656"/>
        <v>0</v>
      </c>
      <c r="AQ198" s="110"/>
      <c r="AR198" s="171">
        <f t="shared" si="616"/>
        <v>0</v>
      </c>
      <c r="AS198" s="110"/>
      <c r="AT198" s="171">
        <f t="shared" si="617"/>
        <v>0</v>
      </c>
      <c r="AU198" s="110"/>
      <c r="AV198" s="170">
        <f t="shared" si="618"/>
        <v>0</v>
      </c>
      <c r="AW198" s="110"/>
      <c r="AX198" s="171">
        <f t="shared" si="619"/>
        <v>0</v>
      </c>
      <c r="AY198" s="110"/>
      <c r="AZ198" s="171">
        <f t="shared" si="620"/>
        <v>0</v>
      </c>
      <c r="BA198" s="110"/>
      <c r="BB198" s="171">
        <f t="shared" si="621"/>
        <v>0</v>
      </c>
      <c r="BC198" s="110"/>
      <c r="BD198" s="171">
        <f t="shared" si="622"/>
        <v>0</v>
      </c>
      <c r="BE198" s="110"/>
      <c r="BF198" s="171">
        <f t="shared" si="623"/>
        <v>0</v>
      </c>
      <c r="BG198" s="110"/>
      <c r="BH198" s="171">
        <f t="shared" si="624"/>
        <v>0</v>
      </c>
      <c r="BI198" s="110"/>
      <c r="BJ198" s="171">
        <f t="shared" si="625"/>
        <v>0</v>
      </c>
      <c r="BK198" s="110"/>
      <c r="BL198" s="171">
        <f t="shared" si="626"/>
        <v>0</v>
      </c>
      <c r="BM198" s="110"/>
      <c r="BN198" s="171">
        <f t="shared" si="627"/>
        <v>0</v>
      </c>
      <c r="BO198" s="110"/>
      <c r="BP198" s="171">
        <f t="shared" si="628"/>
        <v>0</v>
      </c>
      <c r="BQ198" s="110"/>
      <c r="BR198" s="171">
        <f t="shared" si="629"/>
        <v>0</v>
      </c>
      <c r="BS198" s="110"/>
      <c r="BT198" s="175">
        <f t="shared" si="630"/>
        <v>0</v>
      </c>
      <c r="BU198" s="133"/>
      <c r="BV198" s="171">
        <f t="shared" si="631"/>
        <v>0</v>
      </c>
      <c r="BW198" s="110"/>
      <c r="BX198" s="171">
        <f t="shared" si="632"/>
        <v>0</v>
      </c>
      <c r="BY198" s="110"/>
      <c r="BZ198" s="171">
        <f t="shared" si="633"/>
        <v>0</v>
      </c>
      <c r="CA198" s="110"/>
      <c r="CB198" s="171">
        <f t="shared" si="634"/>
        <v>0</v>
      </c>
      <c r="CC198" s="177"/>
      <c r="CD198" s="170">
        <f t="shared" si="635"/>
        <v>0</v>
      </c>
      <c r="CE198" s="110"/>
      <c r="CF198" s="171">
        <f t="shared" si="636"/>
        <v>0</v>
      </c>
      <c r="CG198" s="110"/>
      <c r="CH198" s="171">
        <f t="shared" si="637"/>
        <v>0</v>
      </c>
      <c r="CI198" s="110"/>
      <c r="CJ198" s="171">
        <f t="shared" si="638"/>
        <v>0</v>
      </c>
      <c r="CK198" s="110"/>
      <c r="CL198" s="171">
        <f t="shared" si="639"/>
        <v>0</v>
      </c>
      <c r="CM198" s="110"/>
      <c r="CN198" s="171">
        <f t="shared" si="640"/>
        <v>0</v>
      </c>
      <c r="CO198" s="110"/>
      <c r="CP198" s="171">
        <f t="shared" si="641"/>
        <v>0</v>
      </c>
      <c r="CQ198" s="110"/>
      <c r="CR198" s="171">
        <f t="shared" si="642"/>
        <v>0</v>
      </c>
      <c r="CS198" s="110"/>
      <c r="CT198" s="171">
        <f t="shared" si="643"/>
        <v>0</v>
      </c>
      <c r="CU198" s="110"/>
      <c r="CV198" s="171">
        <f t="shared" si="644"/>
        <v>0</v>
      </c>
      <c r="CW198" s="132"/>
      <c r="CX198" s="171">
        <f t="shared" si="645"/>
        <v>0</v>
      </c>
      <c r="CY198" s="110"/>
      <c r="CZ198" s="175">
        <f t="shared" si="646"/>
        <v>0</v>
      </c>
      <c r="DA198" s="110"/>
      <c r="DB198" s="171">
        <f t="shared" si="647"/>
        <v>0</v>
      </c>
      <c r="DC198" s="134"/>
      <c r="DD198" s="171">
        <f t="shared" si="648"/>
        <v>0</v>
      </c>
      <c r="DE198" s="110"/>
      <c r="DF198" s="171">
        <f t="shared" si="649"/>
        <v>0</v>
      </c>
      <c r="DG198" s="110"/>
      <c r="DH198" s="171">
        <f t="shared" si="650"/>
        <v>0</v>
      </c>
      <c r="DI198" s="110"/>
      <c r="DJ198" s="171">
        <f t="shared" si="651"/>
        <v>0</v>
      </c>
      <c r="DK198" s="123">
        <f t="shared" si="658"/>
        <v>0</v>
      </c>
      <c r="DL198" s="122">
        <f t="shared" si="658"/>
        <v>0</v>
      </c>
      <c r="DO198" s="52">
        <f t="shared" si="654"/>
        <v>0</v>
      </c>
      <c r="DQ198" s="52">
        <f t="shared" si="655"/>
        <v>0</v>
      </c>
    </row>
    <row r="199" spans="1:121" s="181" customFormat="1" ht="15.75" hidden="1" customHeight="1" x14ac:dyDescent="0.25">
      <c r="A199" s="161"/>
      <c r="B199" s="162">
        <v>168</v>
      </c>
      <c r="C199" s="268" t="s">
        <v>495</v>
      </c>
      <c r="D199" s="246" t="s">
        <v>496</v>
      </c>
      <c r="E199" s="89">
        <v>23150</v>
      </c>
      <c r="F199" s="183">
        <v>9.42</v>
      </c>
      <c r="G199" s="166">
        <v>1</v>
      </c>
      <c r="H199" s="167"/>
      <c r="I199" s="250">
        <v>1.4</v>
      </c>
      <c r="J199" s="250">
        <v>1.68</v>
      </c>
      <c r="K199" s="250">
        <v>2.23</v>
      </c>
      <c r="L199" s="251">
        <v>2.57</v>
      </c>
      <c r="M199" s="110"/>
      <c r="N199" s="171">
        <f t="shared" si="602"/>
        <v>0</v>
      </c>
      <c r="O199" s="110"/>
      <c r="P199" s="170">
        <f t="shared" si="659"/>
        <v>0</v>
      </c>
      <c r="Q199" s="110"/>
      <c r="R199" s="171">
        <f t="shared" si="604"/>
        <v>0</v>
      </c>
      <c r="S199" s="110"/>
      <c r="T199" s="109">
        <f t="shared" si="657"/>
        <v>0</v>
      </c>
      <c r="U199" s="110">
        <v>22</v>
      </c>
      <c r="V199" s="171">
        <f t="shared" si="660"/>
        <v>7388313.2400000002</v>
      </c>
      <c r="W199" s="110"/>
      <c r="X199" s="171">
        <f t="shared" si="606"/>
        <v>0</v>
      </c>
      <c r="Y199" s="110"/>
      <c r="Z199" s="171">
        <f t="shared" si="607"/>
        <v>0</v>
      </c>
      <c r="AA199" s="110"/>
      <c r="AB199" s="171">
        <f t="shared" si="608"/>
        <v>0</v>
      </c>
      <c r="AC199" s="110"/>
      <c r="AD199" s="171">
        <f t="shared" si="609"/>
        <v>0</v>
      </c>
      <c r="AE199" s="110"/>
      <c r="AF199" s="171">
        <f t="shared" si="610"/>
        <v>0</v>
      </c>
      <c r="AG199" s="117"/>
      <c r="AH199" s="171">
        <f t="shared" si="611"/>
        <v>0</v>
      </c>
      <c r="AI199" s="110"/>
      <c r="AJ199" s="171">
        <f t="shared" si="612"/>
        <v>0</v>
      </c>
      <c r="AK199" s="110"/>
      <c r="AL199" s="170">
        <f t="shared" si="613"/>
        <v>0</v>
      </c>
      <c r="AM199" s="110"/>
      <c r="AN199" s="171">
        <f t="shared" si="614"/>
        <v>0</v>
      </c>
      <c r="AO199" s="132"/>
      <c r="AP199" s="171">
        <f t="shared" si="656"/>
        <v>0</v>
      </c>
      <c r="AQ199" s="110"/>
      <c r="AR199" s="171">
        <f t="shared" si="616"/>
        <v>0</v>
      </c>
      <c r="AS199" s="110"/>
      <c r="AT199" s="171">
        <f t="shared" si="617"/>
        <v>0</v>
      </c>
      <c r="AU199" s="110"/>
      <c r="AV199" s="170">
        <f t="shared" si="618"/>
        <v>0</v>
      </c>
      <c r="AW199" s="110"/>
      <c r="AX199" s="171">
        <f t="shared" si="619"/>
        <v>0</v>
      </c>
      <c r="AY199" s="110"/>
      <c r="AZ199" s="171">
        <f t="shared" si="620"/>
        <v>0</v>
      </c>
      <c r="BA199" s="110"/>
      <c r="BB199" s="171">
        <f t="shared" si="621"/>
        <v>0</v>
      </c>
      <c r="BC199" s="110"/>
      <c r="BD199" s="171">
        <f t="shared" si="622"/>
        <v>0</v>
      </c>
      <c r="BE199" s="110"/>
      <c r="BF199" s="171">
        <f t="shared" si="623"/>
        <v>0</v>
      </c>
      <c r="BG199" s="110"/>
      <c r="BH199" s="171">
        <f t="shared" si="624"/>
        <v>0</v>
      </c>
      <c r="BI199" s="110"/>
      <c r="BJ199" s="171">
        <f t="shared" si="625"/>
        <v>0</v>
      </c>
      <c r="BK199" s="110"/>
      <c r="BL199" s="171">
        <f t="shared" si="626"/>
        <v>0</v>
      </c>
      <c r="BM199" s="110"/>
      <c r="BN199" s="171">
        <f t="shared" si="627"/>
        <v>0</v>
      </c>
      <c r="BO199" s="110"/>
      <c r="BP199" s="171">
        <f t="shared" si="628"/>
        <v>0</v>
      </c>
      <c r="BQ199" s="110"/>
      <c r="BR199" s="171">
        <f t="shared" si="629"/>
        <v>0</v>
      </c>
      <c r="BS199" s="110"/>
      <c r="BT199" s="175">
        <f t="shared" si="630"/>
        <v>0</v>
      </c>
      <c r="BU199" s="133"/>
      <c r="BV199" s="171">
        <f t="shared" si="631"/>
        <v>0</v>
      </c>
      <c r="BW199" s="110"/>
      <c r="BX199" s="171">
        <f t="shared" si="632"/>
        <v>0</v>
      </c>
      <c r="BY199" s="110"/>
      <c r="BZ199" s="171">
        <f t="shared" si="633"/>
        <v>0</v>
      </c>
      <c r="CA199" s="110"/>
      <c r="CB199" s="171">
        <f t="shared" si="634"/>
        <v>0</v>
      </c>
      <c r="CC199" s="177"/>
      <c r="CD199" s="170">
        <f t="shared" si="635"/>
        <v>0</v>
      </c>
      <c r="CE199" s="110"/>
      <c r="CF199" s="171">
        <f t="shared" si="636"/>
        <v>0</v>
      </c>
      <c r="CG199" s="110"/>
      <c r="CH199" s="171">
        <f t="shared" si="637"/>
        <v>0</v>
      </c>
      <c r="CI199" s="110"/>
      <c r="CJ199" s="171">
        <f t="shared" si="638"/>
        <v>0</v>
      </c>
      <c r="CK199" s="110"/>
      <c r="CL199" s="171">
        <f t="shared" si="639"/>
        <v>0</v>
      </c>
      <c r="CM199" s="110"/>
      <c r="CN199" s="171">
        <f t="shared" si="640"/>
        <v>0</v>
      </c>
      <c r="CO199" s="110"/>
      <c r="CP199" s="171">
        <f t="shared" si="641"/>
        <v>0</v>
      </c>
      <c r="CQ199" s="110"/>
      <c r="CR199" s="171">
        <f t="shared" si="642"/>
        <v>0</v>
      </c>
      <c r="CS199" s="110"/>
      <c r="CT199" s="171">
        <f t="shared" si="643"/>
        <v>0</v>
      </c>
      <c r="CU199" s="110"/>
      <c r="CV199" s="171">
        <f t="shared" si="644"/>
        <v>0</v>
      </c>
      <c r="CW199" s="132"/>
      <c r="CX199" s="171">
        <f t="shared" si="645"/>
        <v>0</v>
      </c>
      <c r="CY199" s="110"/>
      <c r="CZ199" s="175">
        <f t="shared" si="646"/>
        <v>0</v>
      </c>
      <c r="DA199" s="110"/>
      <c r="DB199" s="171">
        <f t="shared" si="647"/>
        <v>0</v>
      </c>
      <c r="DC199" s="134"/>
      <c r="DD199" s="171">
        <f t="shared" si="648"/>
        <v>0</v>
      </c>
      <c r="DE199" s="110"/>
      <c r="DF199" s="171">
        <f t="shared" si="649"/>
        <v>0</v>
      </c>
      <c r="DG199" s="110"/>
      <c r="DH199" s="171">
        <f t="shared" si="650"/>
        <v>0</v>
      </c>
      <c r="DI199" s="110"/>
      <c r="DJ199" s="171">
        <f t="shared" si="651"/>
        <v>0</v>
      </c>
      <c r="DK199" s="123">
        <f t="shared" si="658"/>
        <v>22</v>
      </c>
      <c r="DL199" s="122">
        <f t="shared" si="658"/>
        <v>7388313.2400000002</v>
      </c>
      <c r="DO199" s="52">
        <f t="shared" si="654"/>
        <v>207.24</v>
      </c>
      <c r="DQ199" s="52">
        <f t="shared" si="655"/>
        <v>22</v>
      </c>
    </row>
    <row r="200" spans="1:121" s="181" customFormat="1" ht="15.75" hidden="1" customHeight="1" x14ac:dyDescent="0.25">
      <c r="A200" s="161"/>
      <c r="B200" s="162">
        <v>169</v>
      </c>
      <c r="C200" s="268" t="s">
        <v>497</v>
      </c>
      <c r="D200" s="246" t="s">
        <v>498</v>
      </c>
      <c r="E200" s="89">
        <v>23150</v>
      </c>
      <c r="F200" s="183">
        <v>12.87</v>
      </c>
      <c r="G200" s="166">
        <v>1</v>
      </c>
      <c r="H200" s="167"/>
      <c r="I200" s="250">
        <v>1.4</v>
      </c>
      <c r="J200" s="250">
        <v>1.68</v>
      </c>
      <c r="K200" s="250">
        <v>2.23</v>
      </c>
      <c r="L200" s="251">
        <v>2.57</v>
      </c>
      <c r="M200" s="110"/>
      <c r="N200" s="171">
        <f t="shared" si="602"/>
        <v>0</v>
      </c>
      <c r="O200" s="110"/>
      <c r="P200" s="170">
        <f t="shared" si="659"/>
        <v>0</v>
      </c>
      <c r="Q200" s="110"/>
      <c r="R200" s="171">
        <f t="shared" si="604"/>
        <v>0</v>
      </c>
      <c r="S200" s="110"/>
      <c r="T200" s="109">
        <f t="shared" si="657"/>
        <v>0</v>
      </c>
      <c r="U200" s="110">
        <f>76-16</f>
        <v>60</v>
      </c>
      <c r="V200" s="171">
        <f t="shared" si="660"/>
        <v>27529702.200000003</v>
      </c>
      <c r="W200" s="110"/>
      <c r="X200" s="171">
        <f t="shared" si="606"/>
        <v>0</v>
      </c>
      <c r="Y200" s="110"/>
      <c r="Z200" s="171">
        <f t="shared" si="607"/>
        <v>0</v>
      </c>
      <c r="AA200" s="110"/>
      <c r="AB200" s="171">
        <f t="shared" si="608"/>
        <v>0</v>
      </c>
      <c r="AC200" s="110"/>
      <c r="AD200" s="171">
        <f t="shared" si="609"/>
        <v>0</v>
      </c>
      <c r="AE200" s="110"/>
      <c r="AF200" s="171">
        <f t="shared" si="610"/>
        <v>0</v>
      </c>
      <c r="AG200" s="117"/>
      <c r="AH200" s="171">
        <f t="shared" si="611"/>
        <v>0</v>
      </c>
      <c r="AI200" s="110"/>
      <c r="AJ200" s="171">
        <f t="shared" si="612"/>
        <v>0</v>
      </c>
      <c r="AK200" s="110"/>
      <c r="AL200" s="170">
        <f t="shared" si="613"/>
        <v>0</v>
      </c>
      <c r="AM200" s="110"/>
      <c r="AN200" s="171">
        <f t="shared" si="614"/>
        <v>0</v>
      </c>
      <c r="AO200" s="132"/>
      <c r="AP200" s="171">
        <f t="shared" si="656"/>
        <v>0</v>
      </c>
      <c r="AQ200" s="110"/>
      <c r="AR200" s="171">
        <f t="shared" si="616"/>
        <v>0</v>
      </c>
      <c r="AS200" s="110"/>
      <c r="AT200" s="171">
        <f t="shared" si="617"/>
        <v>0</v>
      </c>
      <c r="AU200" s="110"/>
      <c r="AV200" s="170">
        <f t="shared" si="618"/>
        <v>0</v>
      </c>
      <c r="AW200" s="110"/>
      <c r="AX200" s="171">
        <f t="shared" si="619"/>
        <v>0</v>
      </c>
      <c r="AY200" s="110"/>
      <c r="AZ200" s="171">
        <f t="shared" si="620"/>
        <v>0</v>
      </c>
      <c r="BA200" s="110"/>
      <c r="BB200" s="171">
        <f t="shared" si="621"/>
        <v>0</v>
      </c>
      <c r="BC200" s="110"/>
      <c r="BD200" s="171">
        <f t="shared" si="622"/>
        <v>0</v>
      </c>
      <c r="BE200" s="110"/>
      <c r="BF200" s="171">
        <f t="shared" si="623"/>
        <v>0</v>
      </c>
      <c r="BG200" s="110"/>
      <c r="BH200" s="171">
        <f t="shared" si="624"/>
        <v>0</v>
      </c>
      <c r="BI200" s="110"/>
      <c r="BJ200" s="171">
        <f t="shared" si="625"/>
        <v>0</v>
      </c>
      <c r="BK200" s="110"/>
      <c r="BL200" s="171">
        <f t="shared" si="626"/>
        <v>0</v>
      </c>
      <c r="BM200" s="110"/>
      <c r="BN200" s="171">
        <f t="shared" si="627"/>
        <v>0</v>
      </c>
      <c r="BO200" s="110"/>
      <c r="BP200" s="171">
        <f t="shared" si="628"/>
        <v>0</v>
      </c>
      <c r="BQ200" s="110"/>
      <c r="BR200" s="171">
        <f t="shared" si="629"/>
        <v>0</v>
      </c>
      <c r="BS200" s="110"/>
      <c r="BT200" s="175">
        <f t="shared" si="630"/>
        <v>0</v>
      </c>
      <c r="BU200" s="133"/>
      <c r="BV200" s="171">
        <f t="shared" si="631"/>
        <v>0</v>
      </c>
      <c r="BW200" s="110"/>
      <c r="BX200" s="171">
        <f t="shared" si="632"/>
        <v>0</v>
      </c>
      <c r="BY200" s="110"/>
      <c r="BZ200" s="171">
        <f t="shared" si="633"/>
        <v>0</v>
      </c>
      <c r="CA200" s="110"/>
      <c r="CB200" s="171">
        <f t="shared" si="634"/>
        <v>0</v>
      </c>
      <c r="CC200" s="177"/>
      <c r="CD200" s="170">
        <f t="shared" si="635"/>
        <v>0</v>
      </c>
      <c r="CE200" s="110"/>
      <c r="CF200" s="171">
        <f t="shared" si="636"/>
        <v>0</v>
      </c>
      <c r="CG200" s="110"/>
      <c r="CH200" s="171">
        <f t="shared" si="637"/>
        <v>0</v>
      </c>
      <c r="CI200" s="110"/>
      <c r="CJ200" s="171">
        <f t="shared" si="638"/>
        <v>0</v>
      </c>
      <c r="CK200" s="110"/>
      <c r="CL200" s="171">
        <f t="shared" si="639"/>
        <v>0</v>
      </c>
      <c r="CM200" s="110"/>
      <c r="CN200" s="171">
        <f t="shared" si="640"/>
        <v>0</v>
      </c>
      <c r="CO200" s="110"/>
      <c r="CP200" s="171">
        <f t="shared" si="641"/>
        <v>0</v>
      </c>
      <c r="CQ200" s="110"/>
      <c r="CR200" s="171">
        <f t="shared" si="642"/>
        <v>0</v>
      </c>
      <c r="CS200" s="110"/>
      <c r="CT200" s="171">
        <f t="shared" si="643"/>
        <v>0</v>
      </c>
      <c r="CU200" s="110"/>
      <c r="CV200" s="171">
        <f t="shared" si="644"/>
        <v>0</v>
      </c>
      <c r="CW200" s="132"/>
      <c r="CX200" s="171">
        <f t="shared" si="645"/>
        <v>0</v>
      </c>
      <c r="CY200" s="110"/>
      <c r="CZ200" s="175">
        <f t="shared" si="646"/>
        <v>0</v>
      </c>
      <c r="DA200" s="110"/>
      <c r="DB200" s="171">
        <f t="shared" si="647"/>
        <v>0</v>
      </c>
      <c r="DC200" s="134"/>
      <c r="DD200" s="171">
        <f t="shared" si="648"/>
        <v>0</v>
      </c>
      <c r="DE200" s="110"/>
      <c r="DF200" s="171">
        <f t="shared" si="649"/>
        <v>0</v>
      </c>
      <c r="DG200" s="110"/>
      <c r="DH200" s="171">
        <f t="shared" si="650"/>
        <v>0</v>
      </c>
      <c r="DI200" s="110"/>
      <c r="DJ200" s="171">
        <f t="shared" si="651"/>
        <v>0</v>
      </c>
      <c r="DK200" s="123">
        <f t="shared" si="658"/>
        <v>60</v>
      </c>
      <c r="DL200" s="122">
        <f t="shared" si="658"/>
        <v>27529702.200000003</v>
      </c>
      <c r="DO200" s="52">
        <f t="shared" si="654"/>
        <v>772.19999999999993</v>
      </c>
      <c r="DQ200" s="52">
        <f t="shared" si="655"/>
        <v>60</v>
      </c>
    </row>
    <row r="201" spans="1:121" s="181" customFormat="1" ht="15.75" hidden="1" customHeight="1" x14ac:dyDescent="0.25">
      <c r="A201" s="161"/>
      <c r="B201" s="162">
        <v>170</v>
      </c>
      <c r="C201" s="268" t="s">
        <v>499</v>
      </c>
      <c r="D201" s="246" t="s">
        <v>500</v>
      </c>
      <c r="E201" s="89">
        <v>23150</v>
      </c>
      <c r="F201" s="183">
        <v>19.73</v>
      </c>
      <c r="G201" s="166">
        <v>1</v>
      </c>
      <c r="H201" s="167"/>
      <c r="I201" s="250">
        <v>1.4</v>
      </c>
      <c r="J201" s="250">
        <v>1.68</v>
      </c>
      <c r="K201" s="250">
        <v>2.23</v>
      </c>
      <c r="L201" s="251">
        <v>2.57</v>
      </c>
      <c r="M201" s="110"/>
      <c r="N201" s="171">
        <f t="shared" si="602"/>
        <v>0</v>
      </c>
      <c r="O201" s="110"/>
      <c r="P201" s="170">
        <f t="shared" si="659"/>
        <v>0</v>
      </c>
      <c r="Q201" s="110"/>
      <c r="R201" s="171">
        <f t="shared" si="604"/>
        <v>0</v>
      </c>
      <c r="S201" s="110"/>
      <c r="T201" s="109">
        <f>(S201/12*2*$E201*$F201*$G201*$I201*$T$11)+(S201/12*10*$E201*$F201*$G201*$I201*$T$12)</f>
        <v>0</v>
      </c>
      <c r="U201" s="110"/>
      <c r="V201" s="171">
        <f t="shared" si="660"/>
        <v>0</v>
      </c>
      <c r="W201" s="110"/>
      <c r="X201" s="171">
        <f t="shared" si="606"/>
        <v>0</v>
      </c>
      <c r="Y201" s="110"/>
      <c r="Z201" s="171">
        <f t="shared" si="607"/>
        <v>0</v>
      </c>
      <c r="AA201" s="110"/>
      <c r="AB201" s="171">
        <f t="shared" si="608"/>
        <v>0</v>
      </c>
      <c r="AC201" s="110"/>
      <c r="AD201" s="171">
        <f t="shared" si="609"/>
        <v>0</v>
      </c>
      <c r="AE201" s="110"/>
      <c r="AF201" s="171">
        <f t="shared" si="610"/>
        <v>0</v>
      </c>
      <c r="AG201" s="117"/>
      <c r="AH201" s="171">
        <f t="shared" si="611"/>
        <v>0</v>
      </c>
      <c r="AI201" s="110"/>
      <c r="AJ201" s="171">
        <f t="shared" si="612"/>
        <v>0</v>
      </c>
      <c r="AK201" s="110"/>
      <c r="AL201" s="170">
        <f t="shared" si="613"/>
        <v>0</v>
      </c>
      <c r="AM201" s="110"/>
      <c r="AN201" s="171">
        <f t="shared" si="614"/>
        <v>0</v>
      </c>
      <c r="AO201" s="132"/>
      <c r="AP201" s="171">
        <f t="shared" si="656"/>
        <v>0</v>
      </c>
      <c r="AQ201" s="110"/>
      <c r="AR201" s="171">
        <f t="shared" si="616"/>
        <v>0</v>
      </c>
      <c r="AS201" s="110"/>
      <c r="AT201" s="171">
        <f t="shared" si="617"/>
        <v>0</v>
      </c>
      <c r="AU201" s="110"/>
      <c r="AV201" s="170">
        <f t="shared" si="618"/>
        <v>0</v>
      </c>
      <c r="AW201" s="110"/>
      <c r="AX201" s="171">
        <f t="shared" si="619"/>
        <v>0</v>
      </c>
      <c r="AY201" s="110"/>
      <c r="AZ201" s="171">
        <f t="shared" si="620"/>
        <v>0</v>
      </c>
      <c r="BA201" s="110"/>
      <c r="BB201" s="171">
        <f t="shared" si="621"/>
        <v>0</v>
      </c>
      <c r="BC201" s="110"/>
      <c r="BD201" s="171">
        <f t="shared" si="622"/>
        <v>0</v>
      </c>
      <c r="BE201" s="110"/>
      <c r="BF201" s="171">
        <f t="shared" si="623"/>
        <v>0</v>
      </c>
      <c r="BG201" s="110"/>
      <c r="BH201" s="171">
        <f t="shared" si="624"/>
        <v>0</v>
      </c>
      <c r="BI201" s="110"/>
      <c r="BJ201" s="171">
        <f t="shared" si="625"/>
        <v>0</v>
      </c>
      <c r="BK201" s="110"/>
      <c r="BL201" s="171">
        <f t="shared" si="626"/>
        <v>0</v>
      </c>
      <c r="BM201" s="110"/>
      <c r="BN201" s="171">
        <f t="shared" si="627"/>
        <v>0</v>
      </c>
      <c r="BO201" s="110"/>
      <c r="BP201" s="171">
        <f t="shared" si="628"/>
        <v>0</v>
      </c>
      <c r="BQ201" s="110"/>
      <c r="BR201" s="171">
        <f t="shared" si="629"/>
        <v>0</v>
      </c>
      <c r="BS201" s="110"/>
      <c r="BT201" s="175">
        <f t="shared" si="630"/>
        <v>0</v>
      </c>
      <c r="BU201" s="133"/>
      <c r="BV201" s="171">
        <f t="shared" si="631"/>
        <v>0</v>
      </c>
      <c r="BW201" s="110"/>
      <c r="BX201" s="171">
        <f t="shared" si="632"/>
        <v>0</v>
      </c>
      <c r="BY201" s="110"/>
      <c r="BZ201" s="171">
        <f t="shared" si="633"/>
        <v>0</v>
      </c>
      <c r="CA201" s="110"/>
      <c r="CB201" s="171">
        <f t="shared" si="634"/>
        <v>0</v>
      </c>
      <c r="CC201" s="177"/>
      <c r="CD201" s="170">
        <f t="shared" si="635"/>
        <v>0</v>
      </c>
      <c r="CE201" s="110"/>
      <c r="CF201" s="171">
        <f t="shared" si="636"/>
        <v>0</v>
      </c>
      <c r="CG201" s="110"/>
      <c r="CH201" s="171">
        <f t="shared" si="637"/>
        <v>0</v>
      </c>
      <c r="CI201" s="110"/>
      <c r="CJ201" s="171">
        <f t="shared" si="638"/>
        <v>0</v>
      </c>
      <c r="CK201" s="110"/>
      <c r="CL201" s="171">
        <f t="shared" si="639"/>
        <v>0</v>
      </c>
      <c r="CM201" s="110"/>
      <c r="CN201" s="171">
        <f t="shared" si="640"/>
        <v>0</v>
      </c>
      <c r="CO201" s="110"/>
      <c r="CP201" s="171">
        <f t="shared" si="641"/>
        <v>0</v>
      </c>
      <c r="CQ201" s="110"/>
      <c r="CR201" s="171">
        <f t="shared" si="642"/>
        <v>0</v>
      </c>
      <c r="CS201" s="110"/>
      <c r="CT201" s="171">
        <f t="shared" si="643"/>
        <v>0</v>
      </c>
      <c r="CU201" s="110"/>
      <c r="CV201" s="171">
        <f t="shared" si="644"/>
        <v>0</v>
      </c>
      <c r="CW201" s="132"/>
      <c r="CX201" s="171">
        <f t="shared" si="645"/>
        <v>0</v>
      </c>
      <c r="CY201" s="110"/>
      <c r="CZ201" s="175">
        <f t="shared" si="646"/>
        <v>0</v>
      </c>
      <c r="DA201" s="110"/>
      <c r="DB201" s="171">
        <f t="shared" si="647"/>
        <v>0</v>
      </c>
      <c r="DC201" s="134"/>
      <c r="DD201" s="171">
        <f t="shared" si="648"/>
        <v>0</v>
      </c>
      <c r="DE201" s="110"/>
      <c r="DF201" s="171">
        <f t="shared" si="649"/>
        <v>0</v>
      </c>
      <c r="DG201" s="110"/>
      <c r="DH201" s="171">
        <f t="shared" si="650"/>
        <v>0</v>
      </c>
      <c r="DI201" s="110"/>
      <c r="DJ201" s="171">
        <f t="shared" si="651"/>
        <v>0</v>
      </c>
      <c r="DK201" s="123">
        <f t="shared" si="658"/>
        <v>0</v>
      </c>
      <c r="DL201" s="122">
        <f t="shared" si="658"/>
        <v>0</v>
      </c>
      <c r="DO201" s="52">
        <f t="shared" si="654"/>
        <v>0</v>
      </c>
      <c r="DQ201" s="52">
        <f t="shared" si="655"/>
        <v>0</v>
      </c>
    </row>
    <row r="202" spans="1:121" s="181" customFormat="1" ht="30" hidden="1" x14ac:dyDescent="0.25">
      <c r="A202" s="161"/>
      <c r="B202" s="162">
        <v>171</v>
      </c>
      <c r="C202" s="268" t="s">
        <v>501</v>
      </c>
      <c r="D202" s="246" t="s">
        <v>502</v>
      </c>
      <c r="E202" s="89">
        <v>23150</v>
      </c>
      <c r="F202" s="183">
        <v>3.85</v>
      </c>
      <c r="G202" s="166">
        <v>1</v>
      </c>
      <c r="H202" s="167"/>
      <c r="I202" s="250">
        <v>1.4</v>
      </c>
      <c r="J202" s="250">
        <v>1.68</v>
      </c>
      <c r="K202" s="250">
        <v>2.23</v>
      </c>
      <c r="L202" s="251">
        <v>2.57</v>
      </c>
      <c r="M202" s="110"/>
      <c r="N202" s="171">
        <f t="shared" si="602"/>
        <v>0</v>
      </c>
      <c r="O202" s="110"/>
      <c r="P202" s="170">
        <f t="shared" si="659"/>
        <v>0</v>
      </c>
      <c r="Q202" s="110"/>
      <c r="R202" s="171">
        <f t="shared" si="604"/>
        <v>0</v>
      </c>
      <c r="S202" s="110"/>
      <c r="T202" s="109">
        <f t="shared" si="657"/>
        <v>0</v>
      </c>
      <c r="U202" s="110"/>
      <c r="V202" s="171">
        <f t="shared" si="660"/>
        <v>0</v>
      </c>
      <c r="W202" s="110"/>
      <c r="X202" s="171">
        <f t="shared" si="606"/>
        <v>0</v>
      </c>
      <c r="Y202" s="110"/>
      <c r="Z202" s="171">
        <f t="shared" si="607"/>
        <v>0</v>
      </c>
      <c r="AA202" s="110"/>
      <c r="AB202" s="171">
        <f t="shared" si="608"/>
        <v>0</v>
      </c>
      <c r="AC202" s="110"/>
      <c r="AD202" s="171">
        <f t="shared" si="609"/>
        <v>0</v>
      </c>
      <c r="AE202" s="110"/>
      <c r="AF202" s="171">
        <f t="shared" si="610"/>
        <v>0</v>
      </c>
      <c r="AG202" s="117"/>
      <c r="AH202" s="171">
        <f t="shared" si="611"/>
        <v>0</v>
      </c>
      <c r="AI202" s="110"/>
      <c r="AJ202" s="171">
        <f t="shared" si="612"/>
        <v>0</v>
      </c>
      <c r="AK202" s="110"/>
      <c r="AL202" s="170">
        <f t="shared" si="613"/>
        <v>0</v>
      </c>
      <c r="AM202" s="110"/>
      <c r="AN202" s="171">
        <f t="shared" si="614"/>
        <v>0</v>
      </c>
      <c r="AO202" s="132"/>
      <c r="AP202" s="171">
        <f t="shared" si="656"/>
        <v>0</v>
      </c>
      <c r="AQ202" s="110"/>
      <c r="AR202" s="171">
        <f t="shared" si="616"/>
        <v>0</v>
      </c>
      <c r="AS202" s="110"/>
      <c r="AT202" s="171">
        <f t="shared" si="617"/>
        <v>0</v>
      </c>
      <c r="AU202" s="110"/>
      <c r="AV202" s="170">
        <f t="shared" si="618"/>
        <v>0</v>
      </c>
      <c r="AW202" s="110"/>
      <c r="AX202" s="171">
        <f t="shared" si="619"/>
        <v>0</v>
      </c>
      <c r="AY202" s="110"/>
      <c r="AZ202" s="171">
        <f t="shared" si="620"/>
        <v>0</v>
      </c>
      <c r="BA202" s="110"/>
      <c r="BB202" s="171">
        <f t="shared" si="621"/>
        <v>0</v>
      </c>
      <c r="BC202" s="110"/>
      <c r="BD202" s="171">
        <f t="shared" si="622"/>
        <v>0</v>
      </c>
      <c r="BE202" s="110"/>
      <c r="BF202" s="171">
        <f t="shared" si="623"/>
        <v>0</v>
      </c>
      <c r="BG202" s="110"/>
      <c r="BH202" s="171">
        <f t="shared" si="624"/>
        <v>0</v>
      </c>
      <c r="BI202" s="110"/>
      <c r="BJ202" s="171">
        <f t="shared" si="625"/>
        <v>0</v>
      </c>
      <c r="BK202" s="110"/>
      <c r="BL202" s="171">
        <f t="shared" si="626"/>
        <v>0</v>
      </c>
      <c r="BM202" s="110"/>
      <c r="BN202" s="171">
        <f t="shared" si="627"/>
        <v>0</v>
      </c>
      <c r="BO202" s="110"/>
      <c r="BP202" s="171">
        <f t="shared" si="628"/>
        <v>0</v>
      </c>
      <c r="BQ202" s="110"/>
      <c r="BR202" s="171">
        <f t="shared" si="629"/>
        <v>0</v>
      </c>
      <c r="BS202" s="110"/>
      <c r="BT202" s="175">
        <f t="shared" si="630"/>
        <v>0</v>
      </c>
      <c r="BU202" s="133"/>
      <c r="BV202" s="171">
        <f t="shared" si="631"/>
        <v>0</v>
      </c>
      <c r="BW202" s="110"/>
      <c r="BX202" s="171">
        <f t="shared" si="632"/>
        <v>0</v>
      </c>
      <c r="BY202" s="110"/>
      <c r="BZ202" s="171">
        <f t="shared" si="633"/>
        <v>0</v>
      </c>
      <c r="CA202" s="110"/>
      <c r="CB202" s="171">
        <f t="shared" si="634"/>
        <v>0</v>
      </c>
      <c r="CC202" s="177"/>
      <c r="CD202" s="170">
        <f t="shared" si="635"/>
        <v>0</v>
      </c>
      <c r="CE202" s="110"/>
      <c r="CF202" s="171">
        <f t="shared" si="636"/>
        <v>0</v>
      </c>
      <c r="CG202" s="110"/>
      <c r="CH202" s="171">
        <f t="shared" si="637"/>
        <v>0</v>
      </c>
      <c r="CI202" s="110"/>
      <c r="CJ202" s="171">
        <f t="shared" si="638"/>
        <v>0</v>
      </c>
      <c r="CK202" s="110"/>
      <c r="CL202" s="171">
        <f t="shared" si="639"/>
        <v>0</v>
      </c>
      <c r="CM202" s="110"/>
      <c r="CN202" s="171">
        <f t="shared" si="640"/>
        <v>0</v>
      </c>
      <c r="CO202" s="110"/>
      <c r="CP202" s="171">
        <f t="shared" si="641"/>
        <v>0</v>
      </c>
      <c r="CQ202" s="110"/>
      <c r="CR202" s="171">
        <f t="shared" si="642"/>
        <v>0</v>
      </c>
      <c r="CS202" s="110"/>
      <c r="CT202" s="171">
        <f t="shared" si="643"/>
        <v>0</v>
      </c>
      <c r="CU202" s="110"/>
      <c r="CV202" s="171">
        <f t="shared" si="644"/>
        <v>0</v>
      </c>
      <c r="CW202" s="132"/>
      <c r="CX202" s="171">
        <f t="shared" si="645"/>
        <v>0</v>
      </c>
      <c r="CY202" s="110"/>
      <c r="CZ202" s="175">
        <f t="shared" si="646"/>
        <v>0</v>
      </c>
      <c r="DA202" s="110"/>
      <c r="DB202" s="171">
        <f>(DA202*$E202*$F202*$G202*$J202*$DB$11)</f>
        <v>0</v>
      </c>
      <c r="DC202" s="134"/>
      <c r="DD202" s="171">
        <f t="shared" si="648"/>
        <v>0</v>
      </c>
      <c r="DE202" s="110"/>
      <c r="DF202" s="171">
        <f t="shared" si="649"/>
        <v>0</v>
      </c>
      <c r="DG202" s="110"/>
      <c r="DH202" s="171">
        <f t="shared" si="650"/>
        <v>0</v>
      </c>
      <c r="DI202" s="110"/>
      <c r="DJ202" s="171">
        <f t="shared" si="651"/>
        <v>0</v>
      </c>
      <c r="DK202" s="123">
        <f t="shared" si="658"/>
        <v>0</v>
      </c>
      <c r="DL202" s="122">
        <f t="shared" si="658"/>
        <v>0</v>
      </c>
      <c r="DO202" s="52">
        <f t="shared" si="654"/>
        <v>0</v>
      </c>
      <c r="DQ202" s="52">
        <f t="shared" si="655"/>
        <v>0</v>
      </c>
    </row>
    <row r="203" spans="1:121" s="181" customFormat="1" ht="30" hidden="1" x14ac:dyDescent="0.25">
      <c r="A203" s="161"/>
      <c r="B203" s="162">
        <v>172</v>
      </c>
      <c r="C203" s="268" t="s">
        <v>503</v>
      </c>
      <c r="D203" s="246" t="s">
        <v>504</v>
      </c>
      <c r="E203" s="89">
        <v>23150</v>
      </c>
      <c r="F203" s="183">
        <v>9.4700000000000006</v>
      </c>
      <c r="G203" s="166">
        <v>1</v>
      </c>
      <c r="H203" s="167"/>
      <c r="I203" s="250">
        <v>1.4</v>
      </c>
      <c r="J203" s="250">
        <v>1.68</v>
      </c>
      <c r="K203" s="250">
        <v>2.23</v>
      </c>
      <c r="L203" s="251">
        <v>2.57</v>
      </c>
      <c r="M203" s="110"/>
      <c r="N203" s="171">
        <f t="shared" si="602"/>
        <v>0</v>
      </c>
      <c r="O203" s="110"/>
      <c r="P203" s="170">
        <f t="shared" si="659"/>
        <v>0</v>
      </c>
      <c r="Q203" s="110"/>
      <c r="R203" s="171">
        <f t="shared" si="604"/>
        <v>0</v>
      </c>
      <c r="S203" s="110"/>
      <c r="T203" s="109">
        <f t="shared" si="657"/>
        <v>0</v>
      </c>
      <c r="U203" s="110">
        <f>128-28</f>
        <v>100</v>
      </c>
      <c r="V203" s="171">
        <f t="shared" si="660"/>
        <v>33761497</v>
      </c>
      <c r="W203" s="110"/>
      <c r="X203" s="171">
        <f t="shared" si="606"/>
        <v>0</v>
      </c>
      <c r="Y203" s="110"/>
      <c r="Z203" s="171">
        <f t="shared" si="607"/>
        <v>0</v>
      </c>
      <c r="AA203" s="110"/>
      <c r="AB203" s="171">
        <f t="shared" si="608"/>
        <v>0</v>
      </c>
      <c r="AC203" s="110"/>
      <c r="AD203" s="171">
        <f t="shared" si="609"/>
        <v>0</v>
      </c>
      <c r="AE203" s="110"/>
      <c r="AF203" s="171">
        <f t="shared" si="610"/>
        <v>0</v>
      </c>
      <c r="AG203" s="117"/>
      <c r="AH203" s="171">
        <f t="shared" si="611"/>
        <v>0</v>
      </c>
      <c r="AI203" s="110"/>
      <c r="AJ203" s="171">
        <f t="shared" si="612"/>
        <v>0</v>
      </c>
      <c r="AK203" s="110"/>
      <c r="AL203" s="170">
        <f t="shared" si="613"/>
        <v>0</v>
      </c>
      <c r="AM203" s="110"/>
      <c r="AN203" s="171">
        <f t="shared" si="614"/>
        <v>0</v>
      </c>
      <c r="AO203" s="132"/>
      <c r="AP203" s="171">
        <f t="shared" si="656"/>
        <v>0</v>
      </c>
      <c r="AQ203" s="110"/>
      <c r="AR203" s="171">
        <f t="shared" si="616"/>
        <v>0</v>
      </c>
      <c r="AS203" s="110"/>
      <c r="AT203" s="171">
        <f t="shared" si="617"/>
        <v>0</v>
      </c>
      <c r="AU203" s="110"/>
      <c r="AV203" s="170">
        <f t="shared" si="618"/>
        <v>0</v>
      </c>
      <c r="AW203" s="110"/>
      <c r="AX203" s="171">
        <f t="shared" si="619"/>
        <v>0</v>
      </c>
      <c r="AY203" s="110"/>
      <c r="AZ203" s="171">
        <f t="shared" si="620"/>
        <v>0</v>
      </c>
      <c r="BA203" s="110"/>
      <c r="BB203" s="171">
        <f t="shared" si="621"/>
        <v>0</v>
      </c>
      <c r="BC203" s="110"/>
      <c r="BD203" s="171">
        <f t="shared" si="622"/>
        <v>0</v>
      </c>
      <c r="BE203" s="110"/>
      <c r="BF203" s="171">
        <f t="shared" si="623"/>
        <v>0</v>
      </c>
      <c r="BG203" s="110"/>
      <c r="BH203" s="171">
        <f t="shared" si="624"/>
        <v>0</v>
      </c>
      <c r="BI203" s="110"/>
      <c r="BJ203" s="171">
        <f t="shared" si="625"/>
        <v>0</v>
      </c>
      <c r="BK203" s="110"/>
      <c r="BL203" s="171">
        <f t="shared" si="626"/>
        <v>0</v>
      </c>
      <c r="BM203" s="110"/>
      <c r="BN203" s="171">
        <f t="shared" si="627"/>
        <v>0</v>
      </c>
      <c r="BO203" s="110"/>
      <c r="BP203" s="171">
        <f t="shared" si="628"/>
        <v>0</v>
      </c>
      <c r="BQ203" s="110"/>
      <c r="BR203" s="171">
        <f t="shared" si="629"/>
        <v>0</v>
      </c>
      <c r="BS203" s="110"/>
      <c r="BT203" s="175">
        <f t="shared" si="630"/>
        <v>0</v>
      </c>
      <c r="BU203" s="133"/>
      <c r="BV203" s="171">
        <f t="shared" si="631"/>
        <v>0</v>
      </c>
      <c r="BW203" s="110"/>
      <c r="BX203" s="171">
        <f t="shared" si="632"/>
        <v>0</v>
      </c>
      <c r="BY203" s="110"/>
      <c r="BZ203" s="171">
        <f t="shared" si="633"/>
        <v>0</v>
      </c>
      <c r="CA203" s="110"/>
      <c r="CB203" s="171">
        <f t="shared" si="634"/>
        <v>0</v>
      </c>
      <c r="CC203" s="177"/>
      <c r="CD203" s="170">
        <f t="shared" si="635"/>
        <v>0</v>
      </c>
      <c r="CE203" s="110"/>
      <c r="CF203" s="171">
        <f t="shared" si="636"/>
        <v>0</v>
      </c>
      <c r="CG203" s="110"/>
      <c r="CH203" s="171">
        <f t="shared" si="637"/>
        <v>0</v>
      </c>
      <c r="CI203" s="110"/>
      <c r="CJ203" s="171">
        <f t="shared" si="638"/>
        <v>0</v>
      </c>
      <c r="CK203" s="110"/>
      <c r="CL203" s="171">
        <f t="shared" si="639"/>
        <v>0</v>
      </c>
      <c r="CM203" s="110"/>
      <c r="CN203" s="171">
        <f t="shared" si="640"/>
        <v>0</v>
      </c>
      <c r="CO203" s="110"/>
      <c r="CP203" s="171">
        <f t="shared" si="641"/>
        <v>0</v>
      </c>
      <c r="CQ203" s="110"/>
      <c r="CR203" s="171">
        <f t="shared" si="642"/>
        <v>0</v>
      </c>
      <c r="CS203" s="110"/>
      <c r="CT203" s="171">
        <f t="shared" si="643"/>
        <v>0</v>
      </c>
      <c r="CU203" s="110"/>
      <c r="CV203" s="171">
        <f t="shared" si="644"/>
        <v>0</v>
      </c>
      <c r="CW203" s="132"/>
      <c r="CX203" s="171">
        <f t="shared" si="645"/>
        <v>0</v>
      </c>
      <c r="CY203" s="110"/>
      <c r="CZ203" s="175">
        <f t="shared" si="646"/>
        <v>0</v>
      </c>
      <c r="DA203" s="110"/>
      <c r="DB203" s="171">
        <f t="shared" si="647"/>
        <v>0</v>
      </c>
      <c r="DC203" s="134"/>
      <c r="DD203" s="171">
        <f t="shared" si="648"/>
        <v>0</v>
      </c>
      <c r="DE203" s="110"/>
      <c r="DF203" s="171">
        <f t="shared" si="649"/>
        <v>0</v>
      </c>
      <c r="DG203" s="110"/>
      <c r="DH203" s="171">
        <f t="shared" si="650"/>
        <v>0</v>
      </c>
      <c r="DI203" s="110"/>
      <c r="DJ203" s="171">
        <f t="shared" si="651"/>
        <v>0</v>
      </c>
      <c r="DK203" s="123">
        <f t="shared" si="658"/>
        <v>100</v>
      </c>
      <c r="DL203" s="122">
        <f t="shared" si="658"/>
        <v>33761497</v>
      </c>
      <c r="DO203" s="52">
        <f t="shared" si="654"/>
        <v>947.00000000000011</v>
      </c>
      <c r="DQ203" s="52">
        <f t="shared" si="655"/>
        <v>100</v>
      </c>
    </row>
    <row r="204" spans="1:121" s="181" customFormat="1" ht="30" hidden="1" x14ac:dyDescent="0.25">
      <c r="A204" s="161"/>
      <c r="B204" s="162">
        <v>173</v>
      </c>
      <c r="C204" s="268" t="s">
        <v>505</v>
      </c>
      <c r="D204" s="246" t="s">
        <v>506</v>
      </c>
      <c r="E204" s="89">
        <v>23150</v>
      </c>
      <c r="F204" s="183">
        <v>10.95</v>
      </c>
      <c r="G204" s="166">
        <v>1</v>
      </c>
      <c r="H204" s="167"/>
      <c r="I204" s="250">
        <v>1.4</v>
      </c>
      <c r="J204" s="250">
        <v>1.68</v>
      </c>
      <c r="K204" s="250">
        <v>2.23</v>
      </c>
      <c r="L204" s="251">
        <v>2.57</v>
      </c>
      <c r="M204" s="110"/>
      <c r="N204" s="171">
        <f t="shared" si="602"/>
        <v>0</v>
      </c>
      <c r="O204" s="110"/>
      <c r="P204" s="170">
        <f t="shared" si="659"/>
        <v>0</v>
      </c>
      <c r="Q204" s="110"/>
      <c r="R204" s="171">
        <f t="shared" si="604"/>
        <v>0</v>
      </c>
      <c r="S204" s="110"/>
      <c r="T204" s="109">
        <f t="shared" si="657"/>
        <v>0</v>
      </c>
      <c r="U204" s="110">
        <v>5</v>
      </c>
      <c r="V204" s="171">
        <f t="shared" si="660"/>
        <v>1951892.2500000002</v>
      </c>
      <c r="W204" s="110"/>
      <c r="X204" s="171">
        <f t="shared" si="606"/>
        <v>0</v>
      </c>
      <c r="Y204" s="110"/>
      <c r="Z204" s="171">
        <f t="shared" si="607"/>
        <v>0</v>
      </c>
      <c r="AA204" s="110"/>
      <c r="AB204" s="171">
        <f t="shared" si="608"/>
        <v>0</v>
      </c>
      <c r="AC204" s="110"/>
      <c r="AD204" s="171">
        <f t="shared" si="609"/>
        <v>0</v>
      </c>
      <c r="AE204" s="110"/>
      <c r="AF204" s="171">
        <f t="shared" si="610"/>
        <v>0</v>
      </c>
      <c r="AG204" s="117"/>
      <c r="AH204" s="171">
        <f t="shared" si="611"/>
        <v>0</v>
      </c>
      <c r="AI204" s="110"/>
      <c r="AJ204" s="171">
        <f t="shared" si="612"/>
        <v>0</v>
      </c>
      <c r="AK204" s="110"/>
      <c r="AL204" s="170">
        <f t="shared" si="613"/>
        <v>0</v>
      </c>
      <c r="AM204" s="110"/>
      <c r="AN204" s="171">
        <f t="shared" si="614"/>
        <v>0</v>
      </c>
      <c r="AO204" s="132"/>
      <c r="AP204" s="171">
        <f t="shared" si="656"/>
        <v>0</v>
      </c>
      <c r="AQ204" s="110"/>
      <c r="AR204" s="171">
        <f t="shared" si="616"/>
        <v>0</v>
      </c>
      <c r="AS204" s="110"/>
      <c r="AT204" s="171">
        <f t="shared" si="617"/>
        <v>0</v>
      </c>
      <c r="AU204" s="110"/>
      <c r="AV204" s="170">
        <f t="shared" si="618"/>
        <v>0</v>
      </c>
      <c r="AW204" s="110"/>
      <c r="AX204" s="171">
        <f t="shared" si="619"/>
        <v>0</v>
      </c>
      <c r="AY204" s="110"/>
      <c r="AZ204" s="171">
        <f t="shared" si="620"/>
        <v>0</v>
      </c>
      <c r="BA204" s="110"/>
      <c r="BB204" s="171">
        <f t="shared" si="621"/>
        <v>0</v>
      </c>
      <c r="BC204" s="110"/>
      <c r="BD204" s="171">
        <f t="shared" si="622"/>
        <v>0</v>
      </c>
      <c r="BE204" s="110"/>
      <c r="BF204" s="171">
        <f t="shared" si="623"/>
        <v>0</v>
      </c>
      <c r="BG204" s="110"/>
      <c r="BH204" s="171">
        <f t="shared" si="624"/>
        <v>0</v>
      </c>
      <c r="BI204" s="110"/>
      <c r="BJ204" s="171">
        <f t="shared" si="625"/>
        <v>0</v>
      </c>
      <c r="BK204" s="110"/>
      <c r="BL204" s="171">
        <f t="shared" si="626"/>
        <v>0</v>
      </c>
      <c r="BM204" s="110"/>
      <c r="BN204" s="171">
        <f t="shared" si="627"/>
        <v>0</v>
      </c>
      <c r="BO204" s="110"/>
      <c r="BP204" s="171">
        <f t="shared" si="628"/>
        <v>0</v>
      </c>
      <c r="BQ204" s="110"/>
      <c r="BR204" s="171">
        <f t="shared" si="629"/>
        <v>0</v>
      </c>
      <c r="BS204" s="110"/>
      <c r="BT204" s="175">
        <f t="shared" si="630"/>
        <v>0</v>
      </c>
      <c r="BU204" s="133"/>
      <c r="BV204" s="171">
        <f t="shared" si="631"/>
        <v>0</v>
      </c>
      <c r="BW204" s="110"/>
      <c r="BX204" s="171">
        <f t="shared" si="632"/>
        <v>0</v>
      </c>
      <c r="BY204" s="110"/>
      <c r="BZ204" s="171">
        <f t="shared" si="633"/>
        <v>0</v>
      </c>
      <c r="CA204" s="110"/>
      <c r="CB204" s="171">
        <f t="shared" si="634"/>
        <v>0</v>
      </c>
      <c r="CC204" s="177"/>
      <c r="CD204" s="170">
        <f t="shared" si="635"/>
        <v>0</v>
      </c>
      <c r="CE204" s="110"/>
      <c r="CF204" s="171">
        <f t="shared" si="636"/>
        <v>0</v>
      </c>
      <c r="CG204" s="110"/>
      <c r="CH204" s="171">
        <f t="shared" si="637"/>
        <v>0</v>
      </c>
      <c r="CI204" s="110"/>
      <c r="CJ204" s="171">
        <f t="shared" si="638"/>
        <v>0</v>
      </c>
      <c r="CK204" s="110"/>
      <c r="CL204" s="171">
        <f t="shared" si="639"/>
        <v>0</v>
      </c>
      <c r="CM204" s="110"/>
      <c r="CN204" s="171">
        <f t="shared" si="640"/>
        <v>0</v>
      </c>
      <c r="CO204" s="110"/>
      <c r="CP204" s="171">
        <f t="shared" si="641"/>
        <v>0</v>
      </c>
      <c r="CQ204" s="110"/>
      <c r="CR204" s="171">
        <f t="shared" si="642"/>
        <v>0</v>
      </c>
      <c r="CS204" s="110"/>
      <c r="CT204" s="171">
        <f t="shared" si="643"/>
        <v>0</v>
      </c>
      <c r="CU204" s="110"/>
      <c r="CV204" s="171">
        <f t="shared" si="644"/>
        <v>0</v>
      </c>
      <c r="CW204" s="132"/>
      <c r="CX204" s="171">
        <f t="shared" si="645"/>
        <v>0</v>
      </c>
      <c r="CY204" s="110"/>
      <c r="CZ204" s="175">
        <f t="shared" si="646"/>
        <v>0</v>
      </c>
      <c r="DA204" s="110"/>
      <c r="DB204" s="171">
        <f t="shared" si="647"/>
        <v>0</v>
      </c>
      <c r="DC204" s="134"/>
      <c r="DD204" s="171">
        <f t="shared" si="648"/>
        <v>0</v>
      </c>
      <c r="DE204" s="110"/>
      <c r="DF204" s="171">
        <f t="shared" si="649"/>
        <v>0</v>
      </c>
      <c r="DG204" s="110"/>
      <c r="DH204" s="171">
        <f t="shared" si="650"/>
        <v>0</v>
      </c>
      <c r="DI204" s="110"/>
      <c r="DJ204" s="171">
        <f t="shared" si="651"/>
        <v>0</v>
      </c>
      <c r="DK204" s="123">
        <f t="shared" si="658"/>
        <v>5</v>
      </c>
      <c r="DL204" s="122">
        <f t="shared" si="658"/>
        <v>1951892.2500000002</v>
      </c>
      <c r="DO204" s="52">
        <f t="shared" si="654"/>
        <v>54.75</v>
      </c>
      <c r="DQ204" s="52">
        <f t="shared" si="655"/>
        <v>5</v>
      </c>
    </row>
    <row r="205" spans="1:121" s="181" customFormat="1" ht="30" hidden="1" x14ac:dyDescent="0.25">
      <c r="A205" s="161"/>
      <c r="B205" s="162">
        <v>174</v>
      </c>
      <c r="C205" s="268" t="s">
        <v>507</v>
      </c>
      <c r="D205" s="246" t="s">
        <v>508</v>
      </c>
      <c r="E205" s="89">
        <v>23150</v>
      </c>
      <c r="F205" s="183">
        <v>13.16</v>
      </c>
      <c r="G205" s="166">
        <v>1</v>
      </c>
      <c r="H205" s="167"/>
      <c r="I205" s="250">
        <v>1.4</v>
      </c>
      <c r="J205" s="250">
        <v>1.68</v>
      </c>
      <c r="K205" s="250">
        <v>2.23</v>
      </c>
      <c r="L205" s="251">
        <v>2.57</v>
      </c>
      <c r="M205" s="110"/>
      <c r="N205" s="171">
        <f t="shared" si="602"/>
        <v>0</v>
      </c>
      <c r="O205" s="110"/>
      <c r="P205" s="170">
        <f t="shared" si="659"/>
        <v>0</v>
      </c>
      <c r="Q205" s="110"/>
      <c r="R205" s="171">
        <f t="shared" si="604"/>
        <v>0</v>
      </c>
      <c r="S205" s="110"/>
      <c r="T205" s="109">
        <f t="shared" si="657"/>
        <v>0</v>
      </c>
      <c r="U205" s="110">
        <f>153-53-20</f>
        <v>80</v>
      </c>
      <c r="V205" s="171">
        <f t="shared" si="660"/>
        <v>37533372.800000004</v>
      </c>
      <c r="W205" s="110"/>
      <c r="X205" s="171">
        <f t="shared" si="606"/>
        <v>0</v>
      </c>
      <c r="Y205" s="110"/>
      <c r="Z205" s="171">
        <f t="shared" si="607"/>
        <v>0</v>
      </c>
      <c r="AA205" s="110"/>
      <c r="AB205" s="171">
        <f t="shared" si="608"/>
        <v>0</v>
      </c>
      <c r="AC205" s="110"/>
      <c r="AD205" s="171">
        <f t="shared" si="609"/>
        <v>0</v>
      </c>
      <c r="AE205" s="110"/>
      <c r="AF205" s="171">
        <f t="shared" si="610"/>
        <v>0</v>
      </c>
      <c r="AG205" s="117"/>
      <c r="AH205" s="171">
        <f t="shared" si="611"/>
        <v>0</v>
      </c>
      <c r="AI205" s="110"/>
      <c r="AJ205" s="171">
        <f t="shared" si="612"/>
        <v>0</v>
      </c>
      <c r="AK205" s="110"/>
      <c r="AL205" s="170">
        <f t="shared" si="613"/>
        <v>0</v>
      </c>
      <c r="AM205" s="110"/>
      <c r="AN205" s="171">
        <f t="shared" si="614"/>
        <v>0</v>
      </c>
      <c r="AO205" s="132"/>
      <c r="AP205" s="171">
        <f t="shared" si="656"/>
        <v>0</v>
      </c>
      <c r="AQ205" s="110"/>
      <c r="AR205" s="171">
        <f t="shared" si="616"/>
        <v>0</v>
      </c>
      <c r="AS205" s="110"/>
      <c r="AT205" s="171">
        <f t="shared" si="617"/>
        <v>0</v>
      </c>
      <c r="AU205" s="110"/>
      <c r="AV205" s="170">
        <f t="shared" si="618"/>
        <v>0</v>
      </c>
      <c r="AW205" s="110"/>
      <c r="AX205" s="171">
        <f t="shared" si="619"/>
        <v>0</v>
      </c>
      <c r="AY205" s="110"/>
      <c r="AZ205" s="171">
        <f t="shared" si="620"/>
        <v>0</v>
      </c>
      <c r="BA205" s="110"/>
      <c r="BB205" s="171">
        <f t="shared" si="621"/>
        <v>0</v>
      </c>
      <c r="BC205" s="110"/>
      <c r="BD205" s="171">
        <f t="shared" si="622"/>
        <v>0</v>
      </c>
      <c r="BE205" s="110"/>
      <c r="BF205" s="171">
        <f t="shared" si="623"/>
        <v>0</v>
      </c>
      <c r="BG205" s="110"/>
      <c r="BH205" s="171">
        <f t="shared" si="624"/>
        <v>0</v>
      </c>
      <c r="BI205" s="110"/>
      <c r="BJ205" s="171">
        <f t="shared" si="625"/>
        <v>0</v>
      </c>
      <c r="BK205" s="110"/>
      <c r="BL205" s="171">
        <f t="shared" si="626"/>
        <v>0</v>
      </c>
      <c r="BM205" s="110"/>
      <c r="BN205" s="171">
        <f t="shared" si="627"/>
        <v>0</v>
      </c>
      <c r="BO205" s="110"/>
      <c r="BP205" s="171">
        <f t="shared" si="628"/>
        <v>0</v>
      </c>
      <c r="BQ205" s="110"/>
      <c r="BR205" s="171">
        <f t="shared" si="629"/>
        <v>0</v>
      </c>
      <c r="BS205" s="110"/>
      <c r="BT205" s="175">
        <f t="shared" si="630"/>
        <v>0</v>
      </c>
      <c r="BU205" s="133"/>
      <c r="BV205" s="171">
        <f t="shared" si="631"/>
        <v>0</v>
      </c>
      <c r="BW205" s="110"/>
      <c r="BX205" s="171">
        <f t="shared" si="632"/>
        <v>0</v>
      </c>
      <c r="BY205" s="110"/>
      <c r="BZ205" s="171">
        <f t="shared" si="633"/>
        <v>0</v>
      </c>
      <c r="CA205" s="110"/>
      <c r="CB205" s="171">
        <f t="shared" si="634"/>
        <v>0</v>
      </c>
      <c r="CC205" s="177"/>
      <c r="CD205" s="170">
        <f t="shared" si="635"/>
        <v>0</v>
      </c>
      <c r="CE205" s="110"/>
      <c r="CF205" s="171">
        <f t="shared" si="636"/>
        <v>0</v>
      </c>
      <c r="CG205" s="110"/>
      <c r="CH205" s="171">
        <f t="shared" si="637"/>
        <v>0</v>
      </c>
      <c r="CI205" s="110"/>
      <c r="CJ205" s="171">
        <f t="shared" si="638"/>
        <v>0</v>
      </c>
      <c r="CK205" s="110"/>
      <c r="CL205" s="171">
        <f t="shared" si="639"/>
        <v>0</v>
      </c>
      <c r="CM205" s="110"/>
      <c r="CN205" s="171">
        <f t="shared" si="640"/>
        <v>0</v>
      </c>
      <c r="CO205" s="110"/>
      <c r="CP205" s="171">
        <f t="shared" si="641"/>
        <v>0</v>
      </c>
      <c r="CQ205" s="110"/>
      <c r="CR205" s="171">
        <f t="shared" si="642"/>
        <v>0</v>
      </c>
      <c r="CS205" s="110"/>
      <c r="CT205" s="171">
        <f t="shared" si="643"/>
        <v>0</v>
      </c>
      <c r="CU205" s="110"/>
      <c r="CV205" s="171">
        <f t="shared" si="644"/>
        <v>0</v>
      </c>
      <c r="CW205" s="132"/>
      <c r="CX205" s="171">
        <f t="shared" si="645"/>
        <v>0</v>
      </c>
      <c r="CY205" s="110"/>
      <c r="CZ205" s="175">
        <f t="shared" si="646"/>
        <v>0</v>
      </c>
      <c r="DA205" s="110"/>
      <c r="DB205" s="171">
        <f t="shared" si="647"/>
        <v>0</v>
      </c>
      <c r="DC205" s="134"/>
      <c r="DD205" s="171">
        <f t="shared" si="648"/>
        <v>0</v>
      </c>
      <c r="DE205" s="110"/>
      <c r="DF205" s="171">
        <f t="shared" si="649"/>
        <v>0</v>
      </c>
      <c r="DG205" s="110"/>
      <c r="DH205" s="171">
        <f t="shared" si="650"/>
        <v>0</v>
      </c>
      <c r="DI205" s="110"/>
      <c r="DJ205" s="171">
        <f t="shared" si="651"/>
        <v>0</v>
      </c>
      <c r="DK205" s="123">
        <f t="shared" si="658"/>
        <v>80</v>
      </c>
      <c r="DL205" s="122">
        <f t="shared" si="658"/>
        <v>37533372.800000004</v>
      </c>
      <c r="DO205" s="52">
        <f t="shared" si="654"/>
        <v>1052.8</v>
      </c>
      <c r="DQ205" s="52">
        <f t="shared" si="655"/>
        <v>80</v>
      </c>
    </row>
    <row r="206" spans="1:121" s="181" customFormat="1" ht="30" hidden="1" x14ac:dyDescent="0.25">
      <c r="A206" s="161"/>
      <c r="B206" s="162">
        <v>175</v>
      </c>
      <c r="C206" s="268" t="s">
        <v>509</v>
      </c>
      <c r="D206" s="246" t="s">
        <v>510</v>
      </c>
      <c r="E206" s="89">
        <v>23150</v>
      </c>
      <c r="F206" s="183">
        <v>14.63</v>
      </c>
      <c r="G206" s="166">
        <v>1</v>
      </c>
      <c r="H206" s="167"/>
      <c r="I206" s="250">
        <v>1.4</v>
      </c>
      <c r="J206" s="250">
        <v>1.68</v>
      </c>
      <c r="K206" s="250">
        <v>2.23</v>
      </c>
      <c r="L206" s="251">
        <v>2.57</v>
      </c>
      <c r="M206" s="110"/>
      <c r="N206" s="171">
        <f t="shared" si="602"/>
        <v>0</v>
      </c>
      <c r="O206" s="110"/>
      <c r="P206" s="170">
        <f t="shared" si="659"/>
        <v>0</v>
      </c>
      <c r="Q206" s="110"/>
      <c r="R206" s="171">
        <f t="shared" si="604"/>
        <v>0</v>
      </c>
      <c r="S206" s="110"/>
      <c r="T206" s="109">
        <f t="shared" si="657"/>
        <v>0</v>
      </c>
      <c r="U206" s="110">
        <v>2</v>
      </c>
      <c r="V206" s="171">
        <f t="shared" si="660"/>
        <v>1043148.26</v>
      </c>
      <c r="W206" s="110"/>
      <c r="X206" s="171">
        <f t="shared" si="606"/>
        <v>0</v>
      </c>
      <c r="Y206" s="110"/>
      <c r="Z206" s="171">
        <f>(Y206*$E206*$F206*$G206*$I206*$Z$11)</f>
        <v>0</v>
      </c>
      <c r="AA206" s="110"/>
      <c r="AB206" s="171">
        <f t="shared" si="608"/>
        <v>0</v>
      </c>
      <c r="AC206" s="110"/>
      <c r="AD206" s="171">
        <f t="shared" si="609"/>
        <v>0</v>
      </c>
      <c r="AE206" s="110"/>
      <c r="AF206" s="171">
        <f t="shared" si="610"/>
        <v>0</v>
      </c>
      <c r="AG206" s="117"/>
      <c r="AH206" s="171">
        <f t="shared" si="611"/>
        <v>0</v>
      </c>
      <c r="AI206" s="110"/>
      <c r="AJ206" s="171">
        <f t="shared" si="612"/>
        <v>0</v>
      </c>
      <c r="AK206" s="110"/>
      <c r="AL206" s="170">
        <f t="shared" si="613"/>
        <v>0</v>
      </c>
      <c r="AM206" s="110"/>
      <c r="AN206" s="171">
        <f t="shared" si="614"/>
        <v>0</v>
      </c>
      <c r="AO206" s="132"/>
      <c r="AP206" s="171">
        <f t="shared" si="656"/>
        <v>0</v>
      </c>
      <c r="AQ206" s="110"/>
      <c r="AR206" s="171">
        <f t="shared" si="616"/>
        <v>0</v>
      </c>
      <c r="AS206" s="110"/>
      <c r="AT206" s="171">
        <f t="shared" si="617"/>
        <v>0</v>
      </c>
      <c r="AU206" s="110"/>
      <c r="AV206" s="170">
        <f t="shared" si="618"/>
        <v>0</v>
      </c>
      <c r="AW206" s="110"/>
      <c r="AX206" s="171">
        <f t="shared" si="619"/>
        <v>0</v>
      </c>
      <c r="AY206" s="110"/>
      <c r="AZ206" s="171">
        <f t="shared" si="620"/>
        <v>0</v>
      </c>
      <c r="BA206" s="110"/>
      <c r="BB206" s="171">
        <f t="shared" si="621"/>
        <v>0</v>
      </c>
      <c r="BC206" s="110"/>
      <c r="BD206" s="171">
        <f t="shared" si="622"/>
        <v>0</v>
      </c>
      <c r="BE206" s="110"/>
      <c r="BF206" s="171">
        <f t="shared" si="623"/>
        <v>0</v>
      </c>
      <c r="BG206" s="110"/>
      <c r="BH206" s="171">
        <f t="shared" si="624"/>
        <v>0</v>
      </c>
      <c r="BI206" s="110"/>
      <c r="BJ206" s="171">
        <f t="shared" si="625"/>
        <v>0</v>
      </c>
      <c r="BK206" s="110"/>
      <c r="BL206" s="171">
        <f t="shared" si="626"/>
        <v>0</v>
      </c>
      <c r="BM206" s="110"/>
      <c r="BN206" s="171">
        <f t="shared" si="627"/>
        <v>0</v>
      </c>
      <c r="BO206" s="110"/>
      <c r="BP206" s="171">
        <f t="shared" si="628"/>
        <v>0</v>
      </c>
      <c r="BQ206" s="110"/>
      <c r="BR206" s="171">
        <f t="shared" si="629"/>
        <v>0</v>
      </c>
      <c r="BS206" s="110"/>
      <c r="BT206" s="175">
        <f t="shared" si="630"/>
        <v>0</v>
      </c>
      <c r="BU206" s="133"/>
      <c r="BV206" s="171">
        <f t="shared" si="631"/>
        <v>0</v>
      </c>
      <c r="BW206" s="110"/>
      <c r="BX206" s="171">
        <f t="shared" si="632"/>
        <v>0</v>
      </c>
      <c r="BY206" s="110"/>
      <c r="BZ206" s="171">
        <f t="shared" si="633"/>
        <v>0</v>
      </c>
      <c r="CA206" s="110"/>
      <c r="CB206" s="171">
        <f t="shared" si="634"/>
        <v>0</v>
      </c>
      <c r="CC206" s="177"/>
      <c r="CD206" s="170">
        <f t="shared" si="635"/>
        <v>0</v>
      </c>
      <c r="CE206" s="110"/>
      <c r="CF206" s="171">
        <f t="shared" si="636"/>
        <v>0</v>
      </c>
      <c r="CG206" s="110"/>
      <c r="CH206" s="171">
        <f t="shared" si="637"/>
        <v>0</v>
      </c>
      <c r="CI206" s="110"/>
      <c r="CJ206" s="171">
        <f t="shared" si="638"/>
        <v>0</v>
      </c>
      <c r="CK206" s="110"/>
      <c r="CL206" s="171">
        <f t="shared" si="639"/>
        <v>0</v>
      </c>
      <c r="CM206" s="110"/>
      <c r="CN206" s="171">
        <f t="shared" si="640"/>
        <v>0</v>
      </c>
      <c r="CO206" s="110"/>
      <c r="CP206" s="171">
        <f t="shared" si="641"/>
        <v>0</v>
      </c>
      <c r="CQ206" s="110"/>
      <c r="CR206" s="171">
        <f t="shared" si="642"/>
        <v>0</v>
      </c>
      <c r="CS206" s="110"/>
      <c r="CT206" s="171">
        <f t="shared" si="643"/>
        <v>0</v>
      </c>
      <c r="CU206" s="110"/>
      <c r="CV206" s="171">
        <f t="shared" si="644"/>
        <v>0</v>
      </c>
      <c r="CW206" s="132"/>
      <c r="CX206" s="171">
        <f t="shared" si="645"/>
        <v>0</v>
      </c>
      <c r="CY206" s="110"/>
      <c r="CZ206" s="175">
        <f t="shared" si="646"/>
        <v>0</v>
      </c>
      <c r="DA206" s="110"/>
      <c r="DB206" s="171">
        <f t="shared" si="647"/>
        <v>0</v>
      </c>
      <c r="DC206" s="134"/>
      <c r="DD206" s="171">
        <f t="shared" si="648"/>
        <v>0</v>
      </c>
      <c r="DE206" s="110"/>
      <c r="DF206" s="171">
        <f t="shared" si="649"/>
        <v>0</v>
      </c>
      <c r="DG206" s="110"/>
      <c r="DH206" s="171">
        <f t="shared" si="650"/>
        <v>0</v>
      </c>
      <c r="DI206" s="110"/>
      <c r="DJ206" s="171">
        <f t="shared" si="651"/>
        <v>0</v>
      </c>
      <c r="DK206" s="123">
        <f t="shared" si="658"/>
        <v>2</v>
      </c>
      <c r="DL206" s="122">
        <f t="shared" si="658"/>
        <v>1043148.26</v>
      </c>
      <c r="DO206" s="52">
        <f t="shared" si="654"/>
        <v>29.26</v>
      </c>
      <c r="DQ206" s="52">
        <f t="shared" si="655"/>
        <v>2</v>
      </c>
    </row>
    <row r="207" spans="1:121" s="181" customFormat="1" ht="30" hidden="1" x14ac:dyDescent="0.25">
      <c r="A207" s="161"/>
      <c r="B207" s="162">
        <v>176</v>
      </c>
      <c r="C207" s="268" t="s">
        <v>511</v>
      </c>
      <c r="D207" s="246" t="s">
        <v>512</v>
      </c>
      <c r="E207" s="89">
        <v>23150</v>
      </c>
      <c r="F207" s="183">
        <v>19.170000000000002</v>
      </c>
      <c r="G207" s="166">
        <v>1</v>
      </c>
      <c r="H207" s="167"/>
      <c r="I207" s="250">
        <v>1.4</v>
      </c>
      <c r="J207" s="250">
        <v>1.68</v>
      </c>
      <c r="K207" s="250">
        <v>2.23</v>
      </c>
      <c r="L207" s="251">
        <v>2.57</v>
      </c>
      <c r="M207" s="110"/>
      <c r="N207" s="171">
        <f t="shared" si="602"/>
        <v>0</v>
      </c>
      <c r="O207" s="110"/>
      <c r="P207" s="170">
        <f t="shared" si="659"/>
        <v>0</v>
      </c>
      <c r="Q207" s="110"/>
      <c r="R207" s="171">
        <f t="shared" si="604"/>
        <v>0</v>
      </c>
      <c r="S207" s="110"/>
      <c r="T207" s="109">
        <f t="shared" si="657"/>
        <v>0</v>
      </c>
      <c r="U207" s="110"/>
      <c r="V207" s="171">
        <f t="shared" si="660"/>
        <v>0</v>
      </c>
      <c r="W207" s="110"/>
      <c r="X207" s="171">
        <f t="shared" si="606"/>
        <v>0</v>
      </c>
      <c r="Y207" s="110"/>
      <c r="Z207" s="171">
        <f t="shared" si="607"/>
        <v>0</v>
      </c>
      <c r="AA207" s="110"/>
      <c r="AB207" s="171">
        <f t="shared" si="608"/>
        <v>0</v>
      </c>
      <c r="AC207" s="110"/>
      <c r="AD207" s="171">
        <f t="shared" si="609"/>
        <v>0</v>
      </c>
      <c r="AE207" s="110"/>
      <c r="AF207" s="171">
        <f t="shared" si="610"/>
        <v>0</v>
      </c>
      <c r="AG207" s="117"/>
      <c r="AH207" s="171">
        <f t="shared" si="611"/>
        <v>0</v>
      </c>
      <c r="AI207" s="110"/>
      <c r="AJ207" s="171">
        <f t="shared" si="612"/>
        <v>0</v>
      </c>
      <c r="AK207" s="110"/>
      <c r="AL207" s="170">
        <f t="shared" si="613"/>
        <v>0</v>
      </c>
      <c r="AM207" s="110"/>
      <c r="AN207" s="171">
        <f t="shared" si="614"/>
        <v>0</v>
      </c>
      <c r="AO207" s="132"/>
      <c r="AP207" s="171">
        <f t="shared" si="656"/>
        <v>0</v>
      </c>
      <c r="AQ207" s="110"/>
      <c r="AR207" s="171">
        <f t="shared" si="616"/>
        <v>0</v>
      </c>
      <c r="AS207" s="110"/>
      <c r="AT207" s="171">
        <f t="shared" si="617"/>
        <v>0</v>
      </c>
      <c r="AU207" s="110"/>
      <c r="AV207" s="170">
        <f t="shared" si="618"/>
        <v>0</v>
      </c>
      <c r="AW207" s="110"/>
      <c r="AX207" s="171">
        <f t="shared" si="619"/>
        <v>0</v>
      </c>
      <c r="AY207" s="110"/>
      <c r="AZ207" s="171">
        <f t="shared" si="620"/>
        <v>0</v>
      </c>
      <c r="BA207" s="110"/>
      <c r="BB207" s="171">
        <f t="shared" si="621"/>
        <v>0</v>
      </c>
      <c r="BC207" s="110"/>
      <c r="BD207" s="171">
        <f t="shared" si="622"/>
        <v>0</v>
      </c>
      <c r="BE207" s="110"/>
      <c r="BF207" s="171">
        <f t="shared" si="623"/>
        <v>0</v>
      </c>
      <c r="BG207" s="110"/>
      <c r="BH207" s="171">
        <f t="shared" si="624"/>
        <v>0</v>
      </c>
      <c r="BI207" s="110"/>
      <c r="BJ207" s="171">
        <f t="shared" si="625"/>
        <v>0</v>
      </c>
      <c r="BK207" s="110"/>
      <c r="BL207" s="171">
        <f t="shared" si="626"/>
        <v>0</v>
      </c>
      <c r="BM207" s="110"/>
      <c r="BN207" s="171">
        <f t="shared" si="627"/>
        <v>0</v>
      </c>
      <c r="BO207" s="110"/>
      <c r="BP207" s="171">
        <f t="shared" si="628"/>
        <v>0</v>
      </c>
      <c r="BQ207" s="110"/>
      <c r="BR207" s="171">
        <f t="shared" si="629"/>
        <v>0</v>
      </c>
      <c r="BS207" s="110"/>
      <c r="BT207" s="175">
        <f t="shared" si="630"/>
        <v>0</v>
      </c>
      <c r="BU207" s="133"/>
      <c r="BV207" s="171">
        <f t="shared" si="631"/>
        <v>0</v>
      </c>
      <c r="BW207" s="110"/>
      <c r="BX207" s="171">
        <f t="shared" si="632"/>
        <v>0</v>
      </c>
      <c r="BY207" s="110"/>
      <c r="BZ207" s="171">
        <f t="shared" si="633"/>
        <v>0</v>
      </c>
      <c r="CA207" s="110"/>
      <c r="CB207" s="171">
        <f t="shared" si="634"/>
        <v>0</v>
      </c>
      <c r="CC207" s="177"/>
      <c r="CD207" s="170">
        <f t="shared" si="635"/>
        <v>0</v>
      </c>
      <c r="CE207" s="110"/>
      <c r="CF207" s="171">
        <f t="shared" si="636"/>
        <v>0</v>
      </c>
      <c r="CG207" s="110"/>
      <c r="CH207" s="171">
        <f t="shared" si="637"/>
        <v>0</v>
      </c>
      <c r="CI207" s="110"/>
      <c r="CJ207" s="171">
        <f t="shared" si="638"/>
        <v>0</v>
      </c>
      <c r="CK207" s="110"/>
      <c r="CL207" s="171">
        <f t="shared" si="639"/>
        <v>0</v>
      </c>
      <c r="CM207" s="110"/>
      <c r="CN207" s="171">
        <f t="shared" si="640"/>
        <v>0</v>
      </c>
      <c r="CO207" s="110"/>
      <c r="CP207" s="171">
        <f t="shared" si="641"/>
        <v>0</v>
      </c>
      <c r="CQ207" s="110"/>
      <c r="CR207" s="171">
        <f t="shared" si="642"/>
        <v>0</v>
      </c>
      <c r="CS207" s="110"/>
      <c r="CT207" s="171">
        <f t="shared" si="643"/>
        <v>0</v>
      </c>
      <c r="CU207" s="110"/>
      <c r="CV207" s="171">
        <f t="shared" si="644"/>
        <v>0</v>
      </c>
      <c r="CW207" s="132"/>
      <c r="CX207" s="171">
        <f t="shared" si="645"/>
        <v>0</v>
      </c>
      <c r="CY207" s="110"/>
      <c r="CZ207" s="175">
        <f t="shared" si="646"/>
        <v>0</v>
      </c>
      <c r="DA207" s="110"/>
      <c r="DB207" s="171">
        <f t="shared" si="647"/>
        <v>0</v>
      </c>
      <c r="DC207" s="134"/>
      <c r="DD207" s="171">
        <f t="shared" si="648"/>
        <v>0</v>
      </c>
      <c r="DE207" s="110"/>
      <c r="DF207" s="171">
        <f t="shared" si="649"/>
        <v>0</v>
      </c>
      <c r="DG207" s="110"/>
      <c r="DH207" s="171">
        <f t="shared" si="650"/>
        <v>0</v>
      </c>
      <c r="DI207" s="110"/>
      <c r="DJ207" s="171">
        <f t="shared" si="651"/>
        <v>0</v>
      </c>
      <c r="DK207" s="123">
        <f t="shared" si="658"/>
        <v>0</v>
      </c>
      <c r="DL207" s="122">
        <f t="shared" si="658"/>
        <v>0</v>
      </c>
      <c r="DO207" s="52">
        <f t="shared" si="654"/>
        <v>0</v>
      </c>
      <c r="DQ207" s="52">
        <f t="shared" si="655"/>
        <v>0</v>
      </c>
    </row>
    <row r="208" spans="1:121" s="181" customFormat="1" ht="30" hidden="1" x14ac:dyDescent="0.25">
      <c r="A208" s="161"/>
      <c r="B208" s="162">
        <v>177</v>
      </c>
      <c r="C208" s="268" t="s">
        <v>513</v>
      </c>
      <c r="D208" s="246" t="s">
        <v>514</v>
      </c>
      <c r="E208" s="89">
        <v>23150</v>
      </c>
      <c r="F208" s="183">
        <v>31.29</v>
      </c>
      <c r="G208" s="166">
        <v>1</v>
      </c>
      <c r="H208" s="167"/>
      <c r="I208" s="250">
        <v>1.4</v>
      </c>
      <c r="J208" s="250">
        <v>1.68</v>
      </c>
      <c r="K208" s="250">
        <v>2.23</v>
      </c>
      <c r="L208" s="251">
        <v>2.57</v>
      </c>
      <c r="M208" s="110"/>
      <c r="N208" s="171">
        <f t="shared" si="602"/>
        <v>0</v>
      </c>
      <c r="O208" s="110"/>
      <c r="P208" s="170">
        <f t="shared" si="659"/>
        <v>0</v>
      </c>
      <c r="Q208" s="110"/>
      <c r="R208" s="171">
        <f t="shared" si="604"/>
        <v>0</v>
      </c>
      <c r="S208" s="110"/>
      <c r="T208" s="109">
        <f t="shared" si="657"/>
        <v>0</v>
      </c>
      <c r="U208" s="110">
        <f>20-15</f>
        <v>5</v>
      </c>
      <c r="V208" s="171">
        <f t="shared" si="660"/>
        <v>5577598.9500000002</v>
      </c>
      <c r="W208" s="110"/>
      <c r="X208" s="171">
        <f t="shared" si="606"/>
        <v>0</v>
      </c>
      <c r="Y208" s="110"/>
      <c r="Z208" s="171">
        <f t="shared" si="607"/>
        <v>0</v>
      </c>
      <c r="AA208" s="110"/>
      <c r="AB208" s="171">
        <f t="shared" si="608"/>
        <v>0</v>
      </c>
      <c r="AC208" s="110"/>
      <c r="AD208" s="171">
        <f t="shared" si="609"/>
        <v>0</v>
      </c>
      <c r="AE208" s="110"/>
      <c r="AF208" s="171">
        <f t="shared" si="610"/>
        <v>0</v>
      </c>
      <c r="AG208" s="117"/>
      <c r="AH208" s="171">
        <f t="shared" si="611"/>
        <v>0</v>
      </c>
      <c r="AI208" s="110"/>
      <c r="AJ208" s="171">
        <f t="shared" si="612"/>
        <v>0</v>
      </c>
      <c r="AK208" s="110"/>
      <c r="AL208" s="170">
        <f t="shared" si="613"/>
        <v>0</v>
      </c>
      <c r="AM208" s="110"/>
      <c r="AN208" s="171">
        <f t="shared" si="614"/>
        <v>0</v>
      </c>
      <c r="AO208" s="132"/>
      <c r="AP208" s="171">
        <f t="shared" si="656"/>
        <v>0</v>
      </c>
      <c r="AQ208" s="110"/>
      <c r="AR208" s="171">
        <f t="shared" si="616"/>
        <v>0</v>
      </c>
      <c r="AS208" s="110"/>
      <c r="AT208" s="171">
        <f t="shared" si="617"/>
        <v>0</v>
      </c>
      <c r="AU208" s="110"/>
      <c r="AV208" s="170">
        <f t="shared" si="618"/>
        <v>0</v>
      </c>
      <c r="AW208" s="110"/>
      <c r="AX208" s="171">
        <f t="shared" si="619"/>
        <v>0</v>
      </c>
      <c r="AY208" s="110"/>
      <c r="AZ208" s="171">
        <f t="shared" si="620"/>
        <v>0</v>
      </c>
      <c r="BA208" s="110"/>
      <c r="BB208" s="171">
        <f t="shared" si="621"/>
        <v>0</v>
      </c>
      <c r="BC208" s="110"/>
      <c r="BD208" s="171">
        <f t="shared" si="622"/>
        <v>0</v>
      </c>
      <c r="BE208" s="110"/>
      <c r="BF208" s="171">
        <f t="shared" si="623"/>
        <v>0</v>
      </c>
      <c r="BG208" s="110"/>
      <c r="BH208" s="171">
        <f t="shared" si="624"/>
        <v>0</v>
      </c>
      <c r="BI208" s="110"/>
      <c r="BJ208" s="171">
        <f t="shared" si="625"/>
        <v>0</v>
      </c>
      <c r="BK208" s="110"/>
      <c r="BL208" s="171">
        <f t="shared" si="626"/>
        <v>0</v>
      </c>
      <c r="BM208" s="110"/>
      <c r="BN208" s="171">
        <f t="shared" si="627"/>
        <v>0</v>
      </c>
      <c r="BO208" s="110"/>
      <c r="BP208" s="171">
        <f t="shared" si="628"/>
        <v>0</v>
      </c>
      <c r="BQ208" s="110"/>
      <c r="BR208" s="171">
        <f t="shared" si="629"/>
        <v>0</v>
      </c>
      <c r="BS208" s="110"/>
      <c r="BT208" s="175">
        <f t="shared" si="630"/>
        <v>0</v>
      </c>
      <c r="BU208" s="133"/>
      <c r="BV208" s="171">
        <f t="shared" si="631"/>
        <v>0</v>
      </c>
      <c r="BW208" s="110"/>
      <c r="BX208" s="171">
        <f t="shared" si="632"/>
        <v>0</v>
      </c>
      <c r="BY208" s="110"/>
      <c r="BZ208" s="171">
        <f t="shared" si="633"/>
        <v>0</v>
      </c>
      <c r="CA208" s="110"/>
      <c r="CB208" s="171">
        <f t="shared" si="634"/>
        <v>0</v>
      </c>
      <c r="CC208" s="177"/>
      <c r="CD208" s="170">
        <f t="shared" si="635"/>
        <v>0</v>
      </c>
      <c r="CE208" s="110"/>
      <c r="CF208" s="171">
        <f t="shared" si="636"/>
        <v>0</v>
      </c>
      <c r="CG208" s="110"/>
      <c r="CH208" s="171">
        <f t="shared" si="637"/>
        <v>0</v>
      </c>
      <c r="CI208" s="110"/>
      <c r="CJ208" s="171">
        <f t="shared" si="638"/>
        <v>0</v>
      </c>
      <c r="CK208" s="110"/>
      <c r="CL208" s="171">
        <f t="shared" si="639"/>
        <v>0</v>
      </c>
      <c r="CM208" s="110"/>
      <c r="CN208" s="171">
        <f t="shared" si="640"/>
        <v>0</v>
      </c>
      <c r="CO208" s="110"/>
      <c r="CP208" s="171">
        <f t="shared" si="641"/>
        <v>0</v>
      </c>
      <c r="CQ208" s="110"/>
      <c r="CR208" s="171">
        <f t="shared" si="642"/>
        <v>0</v>
      </c>
      <c r="CS208" s="110"/>
      <c r="CT208" s="171">
        <f t="shared" si="643"/>
        <v>0</v>
      </c>
      <c r="CU208" s="110"/>
      <c r="CV208" s="171">
        <f t="shared" si="644"/>
        <v>0</v>
      </c>
      <c r="CW208" s="132"/>
      <c r="CX208" s="171">
        <f t="shared" si="645"/>
        <v>0</v>
      </c>
      <c r="CY208" s="110"/>
      <c r="CZ208" s="175">
        <f t="shared" si="646"/>
        <v>0</v>
      </c>
      <c r="DA208" s="110"/>
      <c r="DB208" s="171">
        <f t="shared" si="647"/>
        <v>0</v>
      </c>
      <c r="DC208" s="134"/>
      <c r="DD208" s="171">
        <f t="shared" si="648"/>
        <v>0</v>
      </c>
      <c r="DE208" s="110"/>
      <c r="DF208" s="171">
        <f t="shared" si="649"/>
        <v>0</v>
      </c>
      <c r="DG208" s="110"/>
      <c r="DH208" s="171">
        <f t="shared" si="650"/>
        <v>0</v>
      </c>
      <c r="DI208" s="110"/>
      <c r="DJ208" s="171">
        <f t="shared" si="651"/>
        <v>0</v>
      </c>
      <c r="DK208" s="123">
        <f t="shared" si="658"/>
        <v>5</v>
      </c>
      <c r="DL208" s="122">
        <f t="shared" si="658"/>
        <v>5577598.9500000002</v>
      </c>
      <c r="DO208" s="52">
        <f t="shared" si="654"/>
        <v>156.44999999999999</v>
      </c>
      <c r="DQ208" s="52">
        <f t="shared" si="655"/>
        <v>5</v>
      </c>
    </row>
    <row r="209" spans="1:121" s="127" customFormat="1" ht="15.75" hidden="1" customHeight="1" x14ac:dyDescent="0.25">
      <c r="A209" s="85">
        <v>20</v>
      </c>
      <c r="B209" s="138"/>
      <c r="C209" s="139"/>
      <c r="D209" s="88" t="s">
        <v>515</v>
      </c>
      <c r="E209" s="89">
        <v>23150</v>
      </c>
      <c r="F209" s="140">
        <v>0.87</v>
      </c>
      <c r="G209" s="124">
        <v>1</v>
      </c>
      <c r="H209" s="105"/>
      <c r="I209" s="125">
        <v>1.4</v>
      </c>
      <c r="J209" s="125">
        <v>1.68</v>
      </c>
      <c r="K209" s="125">
        <v>2.23</v>
      </c>
      <c r="L209" s="126">
        <v>2.57</v>
      </c>
      <c r="M209" s="95">
        <f>SUM(M210:M219)</f>
        <v>954</v>
      </c>
      <c r="N209" s="95">
        <f t="shared" ref="N209:BY209" si="661">SUM(N210:N219)</f>
        <v>28904333.458000001</v>
      </c>
      <c r="O209" s="95">
        <f t="shared" si="661"/>
        <v>0</v>
      </c>
      <c r="P209" s="95">
        <f t="shared" si="661"/>
        <v>0</v>
      </c>
      <c r="Q209" s="95">
        <f t="shared" si="661"/>
        <v>0</v>
      </c>
      <c r="R209" s="95">
        <f t="shared" si="661"/>
        <v>0</v>
      </c>
      <c r="S209" s="95">
        <f t="shared" si="661"/>
        <v>0</v>
      </c>
      <c r="T209" s="95">
        <f t="shared" si="661"/>
        <v>0</v>
      </c>
      <c r="U209" s="95">
        <f t="shared" si="661"/>
        <v>0</v>
      </c>
      <c r="V209" s="95">
        <f t="shared" si="661"/>
        <v>0</v>
      </c>
      <c r="W209" s="95">
        <f t="shared" si="661"/>
        <v>280</v>
      </c>
      <c r="X209" s="95">
        <f t="shared" si="661"/>
        <v>28946019.199999996</v>
      </c>
      <c r="Y209" s="95">
        <f t="shared" si="661"/>
        <v>0</v>
      </c>
      <c r="Z209" s="95">
        <f t="shared" si="661"/>
        <v>0</v>
      </c>
      <c r="AA209" s="95">
        <f t="shared" si="661"/>
        <v>0</v>
      </c>
      <c r="AB209" s="95">
        <f t="shared" si="661"/>
        <v>0</v>
      </c>
      <c r="AC209" s="95">
        <f t="shared" si="661"/>
        <v>0</v>
      </c>
      <c r="AD209" s="95">
        <f t="shared" si="661"/>
        <v>0</v>
      </c>
      <c r="AE209" s="95">
        <f t="shared" si="661"/>
        <v>0</v>
      </c>
      <c r="AF209" s="95">
        <f t="shared" si="661"/>
        <v>0</v>
      </c>
      <c r="AG209" s="95">
        <f t="shared" si="661"/>
        <v>2230</v>
      </c>
      <c r="AH209" s="95">
        <f t="shared" si="661"/>
        <v>53413183.824000008</v>
      </c>
      <c r="AI209" s="95">
        <f t="shared" si="661"/>
        <v>2</v>
      </c>
      <c r="AJ209" s="95">
        <f t="shared" si="661"/>
        <v>50624.42</v>
      </c>
      <c r="AK209" s="95">
        <f t="shared" si="661"/>
        <v>0</v>
      </c>
      <c r="AL209" s="95">
        <f t="shared" si="661"/>
        <v>0</v>
      </c>
      <c r="AM209" s="95">
        <f t="shared" si="661"/>
        <v>0</v>
      </c>
      <c r="AN209" s="95">
        <f t="shared" si="661"/>
        <v>0</v>
      </c>
      <c r="AO209" s="95">
        <f t="shared" si="661"/>
        <v>0</v>
      </c>
      <c r="AP209" s="95">
        <f t="shared" si="661"/>
        <v>0</v>
      </c>
      <c r="AQ209" s="95">
        <f t="shared" si="661"/>
        <v>8</v>
      </c>
      <c r="AR209" s="95">
        <f t="shared" si="661"/>
        <v>208943.38080000001</v>
      </c>
      <c r="AS209" s="95">
        <f t="shared" si="661"/>
        <v>2</v>
      </c>
      <c r="AT209" s="95">
        <f t="shared" si="661"/>
        <v>46022.2</v>
      </c>
      <c r="AU209" s="95">
        <f t="shared" si="661"/>
        <v>20</v>
      </c>
      <c r="AV209" s="95">
        <f t="shared" si="661"/>
        <v>542543.4</v>
      </c>
      <c r="AW209" s="95">
        <f>SUM(AW210:AW219)</f>
        <v>0</v>
      </c>
      <c r="AX209" s="95">
        <f>SUM(AX210:AX219)</f>
        <v>0</v>
      </c>
      <c r="AY209" s="95">
        <f>SUM(AY210:AY219)</f>
        <v>0</v>
      </c>
      <c r="AZ209" s="95">
        <f t="shared" si="661"/>
        <v>0</v>
      </c>
      <c r="BA209" s="95">
        <f t="shared" si="661"/>
        <v>0</v>
      </c>
      <c r="BB209" s="95">
        <f t="shared" si="661"/>
        <v>0</v>
      </c>
      <c r="BC209" s="95">
        <f t="shared" si="661"/>
        <v>0</v>
      </c>
      <c r="BD209" s="95">
        <f t="shared" si="661"/>
        <v>0</v>
      </c>
      <c r="BE209" s="95">
        <f t="shared" si="661"/>
        <v>42</v>
      </c>
      <c r="BF209" s="95">
        <f t="shared" si="661"/>
        <v>818909.95199999993</v>
      </c>
      <c r="BG209" s="95">
        <f t="shared" si="661"/>
        <v>0</v>
      </c>
      <c r="BH209" s="95">
        <f t="shared" si="661"/>
        <v>0</v>
      </c>
      <c r="BI209" s="95">
        <f t="shared" si="661"/>
        <v>0</v>
      </c>
      <c r="BJ209" s="95">
        <f t="shared" si="661"/>
        <v>0</v>
      </c>
      <c r="BK209" s="95">
        <f t="shared" si="661"/>
        <v>0</v>
      </c>
      <c r="BL209" s="95">
        <f t="shared" si="661"/>
        <v>0</v>
      </c>
      <c r="BM209" s="95">
        <f t="shared" si="661"/>
        <v>40</v>
      </c>
      <c r="BN209" s="95">
        <f t="shared" si="661"/>
        <v>824510.39999999991</v>
      </c>
      <c r="BO209" s="95">
        <f t="shared" si="661"/>
        <v>21</v>
      </c>
      <c r="BP209" s="95">
        <f t="shared" si="661"/>
        <v>380340.42479999998</v>
      </c>
      <c r="BQ209" s="95">
        <f t="shared" si="661"/>
        <v>52</v>
      </c>
      <c r="BR209" s="95">
        <f t="shared" si="661"/>
        <v>1597795.3689600001</v>
      </c>
      <c r="BS209" s="95">
        <f t="shared" si="661"/>
        <v>17</v>
      </c>
      <c r="BT209" s="97">
        <f t="shared" si="661"/>
        <v>486336.68160000001</v>
      </c>
      <c r="BU209" s="98">
        <f t="shared" si="661"/>
        <v>15</v>
      </c>
      <c r="BV209" s="95">
        <f t="shared" si="661"/>
        <v>383134.81500000006</v>
      </c>
      <c r="BW209" s="95">
        <f t="shared" si="661"/>
        <v>0</v>
      </c>
      <c r="BX209" s="95">
        <f t="shared" si="661"/>
        <v>0</v>
      </c>
      <c r="BY209" s="95">
        <f t="shared" si="661"/>
        <v>0</v>
      </c>
      <c r="BZ209" s="95">
        <f t="shared" ref="BZ209:DQ209" si="662">SUM(BZ210:BZ219)</f>
        <v>0</v>
      </c>
      <c r="CA209" s="95">
        <f>SUM(CA210:CA219)</f>
        <v>3</v>
      </c>
      <c r="CB209" s="95">
        <f>SUM(CB210:CB219)</f>
        <v>73505.88</v>
      </c>
      <c r="CC209" s="99">
        <f t="shared" si="662"/>
        <v>0</v>
      </c>
      <c r="CD209" s="95">
        <f t="shared" si="662"/>
        <v>0</v>
      </c>
      <c r="CE209" s="95">
        <f t="shared" si="662"/>
        <v>5</v>
      </c>
      <c r="CF209" s="95">
        <f t="shared" si="662"/>
        <v>53314.45</v>
      </c>
      <c r="CG209" s="95">
        <f t="shared" si="662"/>
        <v>0</v>
      </c>
      <c r="CH209" s="95">
        <f t="shared" si="662"/>
        <v>0</v>
      </c>
      <c r="CI209" s="95">
        <f t="shared" si="662"/>
        <v>0</v>
      </c>
      <c r="CJ209" s="95">
        <f t="shared" si="662"/>
        <v>0</v>
      </c>
      <c r="CK209" s="95">
        <f t="shared" si="662"/>
        <v>20</v>
      </c>
      <c r="CL209" s="95">
        <f t="shared" si="662"/>
        <v>444457.77600000001</v>
      </c>
      <c r="CM209" s="95">
        <f t="shared" si="662"/>
        <v>12</v>
      </c>
      <c r="CN209" s="95">
        <f t="shared" si="662"/>
        <v>238407.96</v>
      </c>
      <c r="CO209" s="95">
        <f t="shared" si="662"/>
        <v>14</v>
      </c>
      <c r="CP209" s="95">
        <f t="shared" si="662"/>
        <v>296434.82399999996</v>
      </c>
      <c r="CQ209" s="95">
        <f t="shared" si="662"/>
        <v>195</v>
      </c>
      <c r="CR209" s="95">
        <f t="shared" si="662"/>
        <v>5573694.1931999996</v>
      </c>
      <c r="CS209" s="95">
        <f t="shared" si="662"/>
        <v>20</v>
      </c>
      <c r="CT209" s="95">
        <f t="shared" si="662"/>
        <v>562658.34239999996</v>
      </c>
      <c r="CU209" s="95">
        <f t="shared" si="662"/>
        <v>0</v>
      </c>
      <c r="CV209" s="95">
        <f t="shared" si="662"/>
        <v>0</v>
      </c>
      <c r="CW209" s="95">
        <f t="shared" si="662"/>
        <v>1430</v>
      </c>
      <c r="CX209" s="95">
        <f t="shared" si="662"/>
        <v>40040682.998399995</v>
      </c>
      <c r="CY209" s="95">
        <f t="shared" si="662"/>
        <v>0</v>
      </c>
      <c r="CZ209" s="95">
        <f t="shared" si="662"/>
        <v>0</v>
      </c>
      <c r="DA209" s="95">
        <f t="shared" si="662"/>
        <v>0</v>
      </c>
      <c r="DB209" s="95">
        <f t="shared" si="662"/>
        <v>0</v>
      </c>
      <c r="DC209" s="95">
        <f t="shared" si="662"/>
        <v>7</v>
      </c>
      <c r="DD209" s="95">
        <f t="shared" si="662"/>
        <v>148022.95199999999</v>
      </c>
      <c r="DE209" s="95">
        <f t="shared" si="662"/>
        <v>11</v>
      </c>
      <c r="DF209" s="95">
        <f t="shared" si="662"/>
        <v>286089.55199999997</v>
      </c>
      <c r="DG209" s="95">
        <f t="shared" si="662"/>
        <v>0</v>
      </c>
      <c r="DH209" s="95">
        <f t="shared" si="662"/>
        <v>0</v>
      </c>
      <c r="DI209" s="95">
        <f t="shared" si="662"/>
        <v>10</v>
      </c>
      <c r="DJ209" s="95">
        <f t="shared" si="662"/>
        <v>374843.06837999995</v>
      </c>
      <c r="DK209" s="95">
        <f t="shared" si="662"/>
        <v>5410</v>
      </c>
      <c r="DL209" s="95">
        <f t="shared" si="662"/>
        <v>164694809.52154002</v>
      </c>
      <c r="DM209" s="95">
        <f t="shared" si="662"/>
        <v>0</v>
      </c>
      <c r="DN209" s="95">
        <f t="shared" si="662"/>
        <v>5311.16</v>
      </c>
      <c r="DO209" s="95">
        <f t="shared" si="662"/>
        <v>5311.16</v>
      </c>
      <c r="DQ209" s="95">
        <f t="shared" si="662"/>
        <v>4672.8</v>
      </c>
    </row>
    <row r="210" spans="1:121" ht="45" hidden="1" customHeight="1" x14ac:dyDescent="0.25">
      <c r="A210" s="128"/>
      <c r="B210" s="129">
        <v>178</v>
      </c>
      <c r="C210" s="101" t="s">
        <v>516</v>
      </c>
      <c r="D210" s="102" t="s">
        <v>517</v>
      </c>
      <c r="E210" s="89">
        <v>23150</v>
      </c>
      <c r="F210" s="130">
        <v>0.66</v>
      </c>
      <c r="G210" s="104">
        <v>1</v>
      </c>
      <c r="H210" s="105"/>
      <c r="I210" s="106">
        <v>1.4</v>
      </c>
      <c r="J210" s="106">
        <v>1.68</v>
      </c>
      <c r="K210" s="106">
        <v>2.23</v>
      </c>
      <c r="L210" s="107">
        <v>2.57</v>
      </c>
      <c r="M210" s="110">
        <v>20</v>
      </c>
      <c r="N210" s="109">
        <f t="shared" ref="N210:N218" si="663">(M210*$E210*$F210*$G210*$I210*$N$11)</f>
        <v>470593.2</v>
      </c>
      <c r="O210" s="110"/>
      <c r="P210" s="110">
        <f t="shared" ref="P210:P218" si="664">(O210*$E210*$F210*$G210*$I210*$P$11)</f>
        <v>0</v>
      </c>
      <c r="Q210" s="110"/>
      <c r="R210" s="109">
        <f t="shared" ref="R210:R218" si="665">(Q210*$E210*$F210*$G210*$I210*$R$11)</f>
        <v>0</v>
      </c>
      <c r="S210" s="110"/>
      <c r="T210" s="109">
        <f t="shared" si="657"/>
        <v>0</v>
      </c>
      <c r="U210" s="110">
        <v>0</v>
      </c>
      <c r="V210" s="109">
        <f t="shared" ref="V210:V218" si="666">(U210*$E210*$F210*$G210*$I210*$V$11)</f>
        <v>0</v>
      </c>
      <c r="W210" s="110"/>
      <c r="X210" s="109">
        <f t="shared" ref="X210:X218" si="667">(W210*$E210*$F210*$G210*$I210*$X$11)</f>
        <v>0</v>
      </c>
      <c r="Y210" s="110"/>
      <c r="Z210" s="109">
        <f t="shared" ref="Z210:Z218" si="668">(Y210*$E210*$F210*$G210*$I210*$Z$11)</f>
        <v>0</v>
      </c>
      <c r="AA210" s="110">
        <v>0</v>
      </c>
      <c r="AB210" s="109">
        <f t="shared" ref="AB210:AB218" si="669">(AA210*$E210*$F210*$G210*$I210*$AB$11)</f>
        <v>0</v>
      </c>
      <c r="AC210" s="110"/>
      <c r="AD210" s="109">
        <f t="shared" ref="AD210:AD218" si="670">(AC210*$E210*$F210*$G210*$I210*$AD$11)</f>
        <v>0</v>
      </c>
      <c r="AE210" s="110">
        <v>0</v>
      </c>
      <c r="AF210" s="109">
        <f t="shared" ref="AF210:AF218" si="671">(AE210*$E210*$F210*$G210*$I210*$AF$11)</f>
        <v>0</v>
      </c>
      <c r="AG210" s="117">
        <v>20</v>
      </c>
      <c r="AH210" s="109">
        <f t="shared" ref="AH210:AH218" si="672">(AG210*$E210*$F210*$G210*$I210*$AH$11)</f>
        <v>470593.2</v>
      </c>
      <c r="AI210" s="110"/>
      <c r="AJ210" s="109">
        <f t="shared" ref="AJ210:AJ218" si="673">(AI210*$E210*$F210*$G210*$I210*$AJ$11)</f>
        <v>0</v>
      </c>
      <c r="AK210" s="110"/>
      <c r="AL210" s="110">
        <f t="shared" ref="AL210:AL218" si="674">(AK210*$E210*$F210*$G210*$I210*$AL$11)</f>
        <v>0</v>
      </c>
      <c r="AM210" s="110"/>
      <c r="AN210" s="109">
        <f t="shared" ref="AN210:AN218" si="675">(AM210*$E210*$F210*$G210*$J210*$AN$11)</f>
        <v>0</v>
      </c>
      <c r="AO210" s="132">
        <v>0</v>
      </c>
      <c r="AP210" s="109">
        <f t="shared" ref="AP210:AP218" si="676">(AO210*$E210*$F210*$G210*$J210*$AP$11)</f>
        <v>0</v>
      </c>
      <c r="AQ210" s="110">
        <v>0</v>
      </c>
      <c r="AR210" s="116">
        <f t="shared" ref="AR210:AR218" si="677">(AQ210*$E210*$F210*$G210*$J210*$AR$11)</f>
        <v>0</v>
      </c>
      <c r="AS210" s="110"/>
      <c r="AT210" s="109">
        <f t="shared" ref="AT210:AT218" si="678">(AS210*$E210*$F210*$G210*$I210*$AT$11)</f>
        <v>0</v>
      </c>
      <c r="AU210" s="110"/>
      <c r="AV210" s="110">
        <f t="shared" ref="AV210:AV218" si="679">(AU210*$E210*$F210*$G210*$I210*$AV$11)</f>
        <v>0</v>
      </c>
      <c r="AW210" s="110"/>
      <c r="AX210" s="109">
        <f t="shared" ref="AX210:AX218" si="680">(AW210*$E210*$F210*$G210*$I210*$AX$11)</f>
        <v>0</v>
      </c>
      <c r="AY210" s="110">
        <v>0</v>
      </c>
      <c r="AZ210" s="109">
        <f t="shared" ref="AZ210:AZ218" si="681">(AY210*$E210*$F210*$G210*$I210*$AZ$11)</f>
        <v>0</v>
      </c>
      <c r="BA210" s="110">
        <v>0</v>
      </c>
      <c r="BB210" s="109">
        <f t="shared" ref="BB210:BB218" si="682">(BA210*$E210*$F210*$G210*$I210*$BB$11)</f>
        <v>0</v>
      </c>
      <c r="BC210" s="110">
        <v>0</v>
      </c>
      <c r="BD210" s="109">
        <f t="shared" ref="BD210:BD218" si="683">(BC210*$E210*$F210*$G210*$I210*$BD$11)</f>
        <v>0</v>
      </c>
      <c r="BE210" s="110"/>
      <c r="BF210" s="109">
        <f t="shared" ref="BF210:BF218" si="684">(BE210*$E210*$F210*$G210*$I210*$BF$11)</f>
        <v>0</v>
      </c>
      <c r="BG210" s="110"/>
      <c r="BH210" s="109">
        <f t="shared" ref="BH210:BH218" si="685">(BG210*$E210*$F210*$G210*$J210*$BH$11)</f>
        <v>0</v>
      </c>
      <c r="BI210" s="110">
        <v>0</v>
      </c>
      <c r="BJ210" s="109">
        <f t="shared" ref="BJ210:BJ218" si="686">(BI210*$E210*$F210*$G210*$J210*$BJ$11)</f>
        <v>0</v>
      </c>
      <c r="BK210" s="110">
        <v>0</v>
      </c>
      <c r="BL210" s="109">
        <f t="shared" ref="BL210:BL218" si="687">(BK210*$E210*$F210*$G210*$J210*$BL$11)</f>
        <v>0</v>
      </c>
      <c r="BM210" s="110"/>
      <c r="BN210" s="109">
        <f t="shared" ref="BN210:BN218" si="688">(BM210*$E210*$F210*$G210*$J210*$BN$11)</f>
        <v>0</v>
      </c>
      <c r="BO210" s="110"/>
      <c r="BP210" s="109">
        <f t="shared" ref="BP210:BP218" si="689">(BO210*$E210*$F210*$G210*$J210*$BP$11)</f>
        <v>0</v>
      </c>
      <c r="BQ210" s="110"/>
      <c r="BR210" s="109">
        <f t="shared" ref="BR210:BR218" si="690">(BQ210*$E210*$F210*$G210*$J210*$BR$11)</f>
        <v>0</v>
      </c>
      <c r="BS210" s="110"/>
      <c r="BT210" s="116">
        <f t="shared" ref="BT210:BT218" si="691">(BS210*$E210*$F210*$G210*$J210*$BT$11)</f>
        <v>0</v>
      </c>
      <c r="BU210" s="133">
        <v>0</v>
      </c>
      <c r="BV210" s="109">
        <f t="shared" ref="BV210:BV218" si="692">(BU210*$E210*$F210*$G210*$I210*$BV$11)</f>
        <v>0</v>
      </c>
      <c r="BW210" s="110">
        <v>0</v>
      </c>
      <c r="BX210" s="109">
        <f t="shared" ref="BX210:BX218" si="693">(BW210*$E210*$F210*$G210*$I210*$BX$11)</f>
        <v>0</v>
      </c>
      <c r="BY210" s="110">
        <v>0</v>
      </c>
      <c r="BZ210" s="109">
        <f t="shared" ref="BZ210:BZ218" si="694">(BY210*$E210*$F210*$G210*$I210*$BZ$11)</f>
        <v>0</v>
      </c>
      <c r="CA210" s="110"/>
      <c r="CB210" s="109">
        <f t="shared" ref="CB210:CB218" si="695">(CA210*$E210*$F210*$G210*$J210*$CB$11)</f>
        <v>0</v>
      </c>
      <c r="CC210" s="134"/>
      <c r="CD210" s="110">
        <f t="shared" ref="CD210:CD218" si="696">(CC210*$E210*$F210*$G210*$I210*$CD$11)</f>
        <v>0</v>
      </c>
      <c r="CE210" s="110"/>
      <c r="CF210" s="109">
        <f t="shared" ref="CF210:CF218" si="697">(CE210*$E210*$F210*$G210*$I210*$CF$11)</f>
        <v>0</v>
      </c>
      <c r="CG210" s="110"/>
      <c r="CH210" s="109">
        <f t="shared" ref="CH210:CH218" si="698">(CG210*$E210*$F210*$G210*$I210*$CH$11)</f>
        <v>0</v>
      </c>
      <c r="CI210" s="110"/>
      <c r="CJ210" s="109">
        <f>(CI210*$E210*$F210*$G210*$I210*$CJ$11)</f>
        <v>0</v>
      </c>
      <c r="CK210" s="110"/>
      <c r="CL210" s="109">
        <f t="shared" ref="CL210:CL218" si="699">(CK210*$E210*$F210*$G210*$I210*$CL$11)</f>
        <v>0</v>
      </c>
      <c r="CM210" s="110"/>
      <c r="CN210" s="109">
        <f t="shared" ref="CN210:CN218" si="700">(CM210*$E210*$F210*$G210*$I210*$CN$11)</f>
        <v>0</v>
      </c>
      <c r="CO210" s="110"/>
      <c r="CP210" s="109">
        <f t="shared" ref="CP210:CP218" si="701">(CO210*$E210*$F210*$G210*$I210*$CP$11)</f>
        <v>0</v>
      </c>
      <c r="CQ210" s="110"/>
      <c r="CR210" s="109">
        <f t="shared" ref="CR210:CR218" si="702">(CQ210*$E210*$F210*$G210*$J210*$CR$11)</f>
        <v>0</v>
      </c>
      <c r="CS210" s="110"/>
      <c r="CT210" s="109">
        <f t="shared" ref="CT210:CT218" si="703">(CS210*$E210*$F210*$G210*$J210*$CT$11)</f>
        <v>0</v>
      </c>
      <c r="CU210" s="110">
        <v>0</v>
      </c>
      <c r="CV210" s="109">
        <f t="shared" ref="CV210:CV218" si="704">(CU210*$E210*$F210*$G210*$J210*$CV$11)</f>
        <v>0</v>
      </c>
      <c r="CW210" s="132">
        <v>5</v>
      </c>
      <c r="CX210" s="109">
        <f t="shared" ref="CX210:CX218" si="705">(CW210*$E210*$F210*$G210*$J210*$CX$11)</f>
        <v>115509.23999999999</v>
      </c>
      <c r="CY210" s="110">
        <v>0</v>
      </c>
      <c r="CZ210" s="116">
        <f t="shared" ref="CZ210:CZ218" si="706">(CY210*$E210*$F210*$G210*$J210*$CZ$11)</f>
        <v>0</v>
      </c>
      <c r="DA210" s="110">
        <v>0</v>
      </c>
      <c r="DB210" s="109">
        <f t="shared" ref="DB210:DB218" si="707">(DA210*$E210*$F210*$G210*$J210*$DB$11)</f>
        <v>0</v>
      </c>
      <c r="DC210" s="134"/>
      <c r="DD210" s="109">
        <f t="shared" ref="DD210:DD218" si="708">(DC210*$E210*$F210*$G210*$J210*$DD$11)</f>
        <v>0</v>
      </c>
      <c r="DE210" s="110"/>
      <c r="DF210" s="109">
        <f t="shared" ref="DF210:DF218" si="709">(DE210*$E210*$F210*$G210*$J210*$DF$11)</f>
        <v>0</v>
      </c>
      <c r="DG210" s="110"/>
      <c r="DH210" s="109">
        <f t="shared" ref="DH210:DH218" si="710">(DG210*$E210*$F210*$G210*$K210*$DH$11)</f>
        <v>0</v>
      </c>
      <c r="DI210" s="110"/>
      <c r="DJ210" s="122">
        <f t="shared" ref="DJ210:DJ218" si="711">(DI210*$E210*$F210*$G210*$L210*$DJ$11)</f>
        <v>0</v>
      </c>
      <c r="DK210" s="123">
        <f t="shared" ref="DK210:DL219" si="712">SUM(M210,O210,Q210,S210,U210,W210,Y210,AA210,AC210,AE210,AG210,AI210,AO210,AS210,AU210,BY210,AK210,AY210,BA210,BC210,CO210,BE210,BG210,AM210,BK210,AQ210,CQ210,BM210,CS210,BO210,BQ210,BS210,CA210,BU210,BW210,CC210,CE210,CG210,CI210,CK210,CM210,CU210,CW210,BI210,AW210,CY210,DA210,DC210,DE210,DG210,DI210)</f>
        <v>45</v>
      </c>
      <c r="DL210" s="122">
        <f t="shared" si="712"/>
        <v>1056695.6400000001</v>
      </c>
      <c r="DM210" s="1"/>
      <c r="DN210" s="1">
        <f t="shared" ref="DN210:DN219" si="713">DK210*F210</f>
        <v>29.700000000000003</v>
      </c>
      <c r="DO210" s="52">
        <f t="shared" ref="DO210:DO219" si="714">DK210*F210</f>
        <v>29.700000000000003</v>
      </c>
      <c r="DQ210" s="52">
        <f t="shared" ref="DQ210:DQ219" si="715">DK210*G210</f>
        <v>45</v>
      </c>
    </row>
    <row r="211" spans="1:121" ht="30" hidden="1" customHeight="1" x14ac:dyDescent="0.25">
      <c r="A211" s="128"/>
      <c r="B211" s="129">
        <v>179</v>
      </c>
      <c r="C211" s="101" t="s">
        <v>518</v>
      </c>
      <c r="D211" s="102" t="s">
        <v>519</v>
      </c>
      <c r="E211" s="89">
        <v>23150</v>
      </c>
      <c r="F211" s="130">
        <v>0.47</v>
      </c>
      <c r="G211" s="104">
        <v>1</v>
      </c>
      <c r="H211" s="105"/>
      <c r="I211" s="106">
        <v>1.4</v>
      </c>
      <c r="J211" s="106">
        <v>1.68</v>
      </c>
      <c r="K211" s="106">
        <v>2.23</v>
      </c>
      <c r="L211" s="107">
        <v>2.57</v>
      </c>
      <c r="M211" s="110">
        <v>138</v>
      </c>
      <c r="N211" s="109">
        <f t="shared" si="663"/>
        <v>2312323.8600000003</v>
      </c>
      <c r="O211" s="110"/>
      <c r="P211" s="110">
        <f t="shared" si="664"/>
        <v>0</v>
      </c>
      <c r="Q211" s="110"/>
      <c r="R211" s="109">
        <f t="shared" si="665"/>
        <v>0</v>
      </c>
      <c r="S211" s="110"/>
      <c r="T211" s="109">
        <f t="shared" si="657"/>
        <v>0</v>
      </c>
      <c r="U211" s="110">
        <v>0</v>
      </c>
      <c r="V211" s="109">
        <f t="shared" si="666"/>
        <v>0</v>
      </c>
      <c r="W211" s="110"/>
      <c r="X211" s="109">
        <f t="shared" si="667"/>
        <v>0</v>
      </c>
      <c r="Y211" s="110"/>
      <c r="Z211" s="109">
        <f t="shared" si="668"/>
        <v>0</v>
      </c>
      <c r="AA211" s="110">
        <v>0</v>
      </c>
      <c r="AB211" s="109">
        <f t="shared" si="669"/>
        <v>0</v>
      </c>
      <c r="AC211" s="110"/>
      <c r="AD211" s="109">
        <f t="shared" si="670"/>
        <v>0</v>
      </c>
      <c r="AE211" s="110">
        <v>0</v>
      </c>
      <c r="AF211" s="109">
        <f t="shared" si="671"/>
        <v>0</v>
      </c>
      <c r="AG211" s="117">
        <v>500</v>
      </c>
      <c r="AH211" s="109">
        <f t="shared" si="672"/>
        <v>8377985</v>
      </c>
      <c r="AI211" s="110"/>
      <c r="AJ211" s="109">
        <f t="shared" si="673"/>
        <v>0</v>
      </c>
      <c r="AK211" s="110"/>
      <c r="AL211" s="110">
        <f t="shared" si="674"/>
        <v>0</v>
      </c>
      <c r="AM211" s="110"/>
      <c r="AN211" s="109">
        <f t="shared" si="675"/>
        <v>0</v>
      </c>
      <c r="AO211" s="132">
        <v>0</v>
      </c>
      <c r="AP211" s="109">
        <f t="shared" si="676"/>
        <v>0</v>
      </c>
      <c r="AQ211" s="110">
        <v>3</v>
      </c>
      <c r="AR211" s="116">
        <f t="shared" si="677"/>
        <v>60321.491999999998</v>
      </c>
      <c r="AS211" s="110"/>
      <c r="AT211" s="109">
        <f t="shared" si="678"/>
        <v>0</v>
      </c>
      <c r="AU211" s="110"/>
      <c r="AV211" s="110">
        <f t="shared" si="679"/>
        <v>0</v>
      </c>
      <c r="AW211" s="110"/>
      <c r="AX211" s="109">
        <f t="shared" si="680"/>
        <v>0</v>
      </c>
      <c r="AY211" s="110">
        <v>0</v>
      </c>
      <c r="AZ211" s="109">
        <f t="shared" si="681"/>
        <v>0</v>
      </c>
      <c r="BA211" s="110">
        <v>0</v>
      </c>
      <c r="BB211" s="109">
        <f t="shared" si="682"/>
        <v>0</v>
      </c>
      <c r="BC211" s="110">
        <v>0</v>
      </c>
      <c r="BD211" s="109">
        <f t="shared" si="683"/>
        <v>0</v>
      </c>
      <c r="BE211" s="110">
        <v>42</v>
      </c>
      <c r="BF211" s="109">
        <f t="shared" si="684"/>
        <v>818909.95199999993</v>
      </c>
      <c r="BG211" s="110"/>
      <c r="BH211" s="109">
        <f t="shared" si="685"/>
        <v>0</v>
      </c>
      <c r="BI211" s="110">
        <v>0</v>
      </c>
      <c r="BJ211" s="109">
        <f t="shared" si="686"/>
        <v>0</v>
      </c>
      <c r="BK211" s="110">
        <v>0</v>
      </c>
      <c r="BL211" s="109">
        <f t="shared" si="687"/>
        <v>0</v>
      </c>
      <c r="BM211" s="110">
        <v>30</v>
      </c>
      <c r="BN211" s="109">
        <f t="shared" si="688"/>
        <v>548377.19999999995</v>
      </c>
      <c r="BO211" s="110">
        <v>15</v>
      </c>
      <c r="BP211" s="109">
        <f t="shared" si="689"/>
        <v>246769.74</v>
      </c>
      <c r="BQ211" s="110">
        <v>19</v>
      </c>
      <c r="BR211" s="109">
        <f t="shared" si="690"/>
        <v>444551.11680000002</v>
      </c>
      <c r="BS211" s="110">
        <v>3</v>
      </c>
      <c r="BT211" s="116">
        <f t="shared" si="691"/>
        <v>60321.491999999998</v>
      </c>
      <c r="BU211" s="133">
        <v>0</v>
      </c>
      <c r="BV211" s="109">
        <f t="shared" si="692"/>
        <v>0</v>
      </c>
      <c r="BW211" s="110">
        <v>0</v>
      </c>
      <c r="BX211" s="109">
        <f t="shared" si="693"/>
        <v>0</v>
      </c>
      <c r="BY211" s="110">
        <v>0</v>
      </c>
      <c r="BZ211" s="109">
        <f t="shared" si="694"/>
        <v>0</v>
      </c>
      <c r="CA211" s="110">
        <v>1</v>
      </c>
      <c r="CB211" s="109">
        <f t="shared" si="695"/>
        <v>18279.239999999998</v>
      </c>
      <c r="CC211" s="134"/>
      <c r="CD211" s="110">
        <f t="shared" si="696"/>
        <v>0</v>
      </c>
      <c r="CE211" s="110">
        <v>5</v>
      </c>
      <c r="CF211" s="109">
        <f t="shared" si="697"/>
        <v>53314.45</v>
      </c>
      <c r="CG211" s="110"/>
      <c r="CH211" s="109">
        <f t="shared" si="698"/>
        <v>0</v>
      </c>
      <c r="CI211" s="110"/>
      <c r="CJ211" s="109"/>
      <c r="CK211" s="110">
        <v>10</v>
      </c>
      <c r="CL211" s="109">
        <f t="shared" si="699"/>
        <v>182792.4</v>
      </c>
      <c r="CM211" s="110">
        <v>5</v>
      </c>
      <c r="CN211" s="109">
        <f t="shared" si="700"/>
        <v>76163.5</v>
      </c>
      <c r="CO211" s="110">
        <v>6</v>
      </c>
      <c r="CP211" s="109">
        <f t="shared" si="701"/>
        <v>101449.78199999999</v>
      </c>
      <c r="CQ211" s="110">
        <v>44</v>
      </c>
      <c r="CR211" s="109">
        <f t="shared" si="702"/>
        <v>892758.08160000003</v>
      </c>
      <c r="CS211" s="110">
        <v>9</v>
      </c>
      <c r="CT211" s="109">
        <f t="shared" si="703"/>
        <v>197415.79199999999</v>
      </c>
      <c r="CU211" s="110">
        <v>0</v>
      </c>
      <c r="CV211" s="109">
        <f t="shared" si="704"/>
        <v>0</v>
      </c>
      <c r="CW211" s="132">
        <v>180</v>
      </c>
      <c r="CX211" s="109">
        <f t="shared" si="705"/>
        <v>2961236.88</v>
      </c>
      <c r="CY211" s="110">
        <v>0</v>
      </c>
      <c r="CZ211" s="116">
        <f t="shared" si="706"/>
        <v>0</v>
      </c>
      <c r="DA211" s="110"/>
      <c r="DB211" s="109">
        <f t="shared" si="707"/>
        <v>0</v>
      </c>
      <c r="DC211" s="134">
        <v>5</v>
      </c>
      <c r="DD211" s="109">
        <f t="shared" si="708"/>
        <v>91396.2</v>
      </c>
      <c r="DE211" s="110">
        <v>7</v>
      </c>
      <c r="DF211" s="109">
        <f t="shared" si="709"/>
        <v>153545.61599999998</v>
      </c>
      <c r="DG211" s="110"/>
      <c r="DH211" s="109">
        <f t="shared" si="710"/>
        <v>0</v>
      </c>
      <c r="DI211" s="110">
        <v>3</v>
      </c>
      <c r="DJ211" s="122">
        <f t="shared" si="711"/>
        <v>93116.407049999994</v>
      </c>
      <c r="DK211" s="123">
        <f t="shared" si="712"/>
        <v>1025</v>
      </c>
      <c r="DL211" s="122">
        <f t="shared" si="712"/>
        <v>17691028.201449998</v>
      </c>
      <c r="DM211" s="1"/>
      <c r="DN211" s="1">
        <f t="shared" si="713"/>
        <v>481.75</v>
      </c>
      <c r="DO211" s="52">
        <f t="shared" si="714"/>
        <v>481.75</v>
      </c>
      <c r="DQ211" s="52">
        <f t="shared" si="715"/>
        <v>1025</v>
      </c>
    </row>
    <row r="212" spans="1:121" ht="15.75" hidden="1" customHeight="1" x14ac:dyDescent="0.25">
      <c r="A212" s="128"/>
      <c r="B212" s="129">
        <v>180</v>
      </c>
      <c r="C212" s="101" t="s">
        <v>520</v>
      </c>
      <c r="D212" s="102" t="s">
        <v>521</v>
      </c>
      <c r="E212" s="89">
        <v>23150</v>
      </c>
      <c r="F212" s="130">
        <v>0.61</v>
      </c>
      <c r="G212" s="188">
        <v>0.8</v>
      </c>
      <c r="H212" s="248"/>
      <c r="I212" s="106">
        <v>1.4</v>
      </c>
      <c r="J212" s="106">
        <v>1.68</v>
      </c>
      <c r="K212" s="106">
        <v>2.23</v>
      </c>
      <c r="L212" s="107">
        <v>2.57</v>
      </c>
      <c r="M212" s="110">
        <v>53</v>
      </c>
      <c r="N212" s="109">
        <f t="shared" si="663"/>
        <v>922077.46399999992</v>
      </c>
      <c r="O212" s="110"/>
      <c r="P212" s="110">
        <f t="shared" si="664"/>
        <v>0</v>
      </c>
      <c r="Q212" s="110"/>
      <c r="R212" s="109">
        <f t="shared" si="665"/>
        <v>0</v>
      </c>
      <c r="S212" s="110"/>
      <c r="T212" s="109">
        <f t="shared" si="657"/>
        <v>0</v>
      </c>
      <c r="U212" s="110">
        <v>0</v>
      </c>
      <c r="V212" s="109">
        <f t="shared" si="666"/>
        <v>0</v>
      </c>
      <c r="W212" s="110"/>
      <c r="X212" s="109">
        <f t="shared" si="667"/>
        <v>0</v>
      </c>
      <c r="Y212" s="110"/>
      <c r="Z212" s="109">
        <f t="shared" si="668"/>
        <v>0</v>
      </c>
      <c r="AA212" s="110">
        <v>0</v>
      </c>
      <c r="AB212" s="109">
        <f t="shared" si="669"/>
        <v>0</v>
      </c>
      <c r="AC212" s="110"/>
      <c r="AD212" s="109">
        <f t="shared" si="670"/>
        <v>0</v>
      </c>
      <c r="AE212" s="110">
        <v>0</v>
      </c>
      <c r="AF212" s="109">
        <f t="shared" si="671"/>
        <v>0</v>
      </c>
      <c r="AG212" s="117">
        <v>200</v>
      </c>
      <c r="AH212" s="109">
        <f t="shared" si="672"/>
        <v>3479537.6</v>
      </c>
      <c r="AI212" s="110"/>
      <c r="AJ212" s="109">
        <f t="shared" si="673"/>
        <v>0</v>
      </c>
      <c r="AK212" s="110"/>
      <c r="AL212" s="110">
        <f t="shared" si="674"/>
        <v>0</v>
      </c>
      <c r="AM212" s="110"/>
      <c r="AN212" s="109">
        <f t="shared" si="675"/>
        <v>0</v>
      </c>
      <c r="AO212" s="132">
        <v>0</v>
      </c>
      <c r="AP212" s="109">
        <f t="shared" si="676"/>
        <v>0</v>
      </c>
      <c r="AQ212" s="110"/>
      <c r="AR212" s="116">
        <f t="shared" si="677"/>
        <v>0</v>
      </c>
      <c r="AS212" s="110"/>
      <c r="AT212" s="109">
        <f t="shared" si="678"/>
        <v>0</v>
      </c>
      <c r="AU212" s="110"/>
      <c r="AV212" s="110">
        <f t="shared" si="679"/>
        <v>0</v>
      </c>
      <c r="AW212" s="110"/>
      <c r="AX212" s="109">
        <f t="shared" si="680"/>
        <v>0</v>
      </c>
      <c r="AY212" s="110">
        <v>0</v>
      </c>
      <c r="AZ212" s="109">
        <f t="shared" si="681"/>
        <v>0</v>
      </c>
      <c r="BA212" s="110">
        <v>0</v>
      </c>
      <c r="BB212" s="109">
        <f t="shared" si="682"/>
        <v>0</v>
      </c>
      <c r="BC212" s="110">
        <v>0</v>
      </c>
      <c r="BD212" s="109">
        <f t="shared" si="683"/>
        <v>0</v>
      </c>
      <c r="BE212" s="110"/>
      <c r="BF212" s="109">
        <f t="shared" si="684"/>
        <v>0</v>
      </c>
      <c r="BG212" s="110"/>
      <c r="BH212" s="109">
        <f t="shared" si="685"/>
        <v>0</v>
      </c>
      <c r="BI212" s="110">
        <v>0</v>
      </c>
      <c r="BJ212" s="109">
        <f t="shared" si="686"/>
        <v>0</v>
      </c>
      <c r="BK212" s="110">
        <v>0</v>
      </c>
      <c r="BL212" s="109">
        <f t="shared" si="687"/>
        <v>0</v>
      </c>
      <c r="BM212" s="110"/>
      <c r="BN212" s="109">
        <f t="shared" si="688"/>
        <v>0</v>
      </c>
      <c r="BO212" s="110">
        <v>2</v>
      </c>
      <c r="BP212" s="109">
        <f t="shared" si="689"/>
        <v>34162.732800000005</v>
      </c>
      <c r="BQ212" s="110">
        <v>2</v>
      </c>
      <c r="BR212" s="109">
        <f t="shared" si="690"/>
        <v>48586.997760000006</v>
      </c>
      <c r="BS212" s="110"/>
      <c r="BT212" s="116">
        <f t="shared" si="691"/>
        <v>0</v>
      </c>
      <c r="BU212" s="133">
        <v>0</v>
      </c>
      <c r="BV212" s="109">
        <f t="shared" si="692"/>
        <v>0</v>
      </c>
      <c r="BW212" s="110">
        <v>0</v>
      </c>
      <c r="BX212" s="109">
        <f t="shared" si="693"/>
        <v>0</v>
      </c>
      <c r="BY212" s="110">
        <v>0</v>
      </c>
      <c r="BZ212" s="109">
        <f t="shared" si="694"/>
        <v>0</v>
      </c>
      <c r="CA212" s="110"/>
      <c r="CB212" s="109">
        <f t="shared" si="695"/>
        <v>0</v>
      </c>
      <c r="CC212" s="134"/>
      <c r="CD212" s="110">
        <f t="shared" si="696"/>
        <v>0</v>
      </c>
      <c r="CE212" s="110"/>
      <c r="CF212" s="109">
        <f t="shared" si="697"/>
        <v>0</v>
      </c>
      <c r="CG212" s="110"/>
      <c r="CH212" s="109">
        <f t="shared" si="698"/>
        <v>0</v>
      </c>
      <c r="CI212" s="110"/>
      <c r="CJ212" s="109">
        <f t="shared" ref="CJ212:CJ218" si="716">(CI212*$E212*$F212*$G212*$I212*$CJ$11)</f>
        <v>0</v>
      </c>
      <c r="CK212" s="110">
        <v>2</v>
      </c>
      <c r="CL212" s="109">
        <f t="shared" si="699"/>
        <v>37958.591999999997</v>
      </c>
      <c r="CM212" s="110"/>
      <c r="CN212" s="109">
        <f t="shared" si="700"/>
        <v>0</v>
      </c>
      <c r="CO212" s="110">
        <v>1</v>
      </c>
      <c r="CP212" s="109">
        <f t="shared" si="701"/>
        <v>17555.8488</v>
      </c>
      <c r="CQ212" s="110">
        <v>12</v>
      </c>
      <c r="CR212" s="109">
        <f t="shared" si="702"/>
        <v>252804.22272000002</v>
      </c>
      <c r="CS212" s="110"/>
      <c r="CT212" s="109">
        <f t="shared" si="703"/>
        <v>0</v>
      </c>
      <c r="CU212" s="110">
        <v>0</v>
      </c>
      <c r="CV212" s="109">
        <f t="shared" si="704"/>
        <v>0</v>
      </c>
      <c r="CW212" s="132">
        <v>66</v>
      </c>
      <c r="CX212" s="109">
        <f t="shared" si="705"/>
        <v>1127370.1824</v>
      </c>
      <c r="CY212" s="110">
        <v>0</v>
      </c>
      <c r="CZ212" s="116">
        <f t="shared" si="706"/>
        <v>0</v>
      </c>
      <c r="DA212" s="110">
        <v>0</v>
      </c>
      <c r="DB212" s="109">
        <f t="shared" si="707"/>
        <v>0</v>
      </c>
      <c r="DC212" s="134"/>
      <c r="DD212" s="109">
        <f t="shared" si="708"/>
        <v>0</v>
      </c>
      <c r="DE212" s="110"/>
      <c r="DF212" s="109">
        <f t="shared" si="709"/>
        <v>0</v>
      </c>
      <c r="DG212" s="110"/>
      <c r="DH212" s="109">
        <f t="shared" si="710"/>
        <v>0</v>
      </c>
      <c r="DI212" s="110">
        <v>3</v>
      </c>
      <c r="DJ212" s="122">
        <f t="shared" si="711"/>
        <v>96682.567320000002</v>
      </c>
      <c r="DK212" s="123">
        <f t="shared" si="712"/>
        <v>341</v>
      </c>
      <c r="DL212" s="122">
        <f t="shared" si="712"/>
        <v>6016736.2078000009</v>
      </c>
      <c r="DM212" s="1"/>
      <c r="DN212" s="1">
        <f t="shared" si="713"/>
        <v>208.01</v>
      </c>
      <c r="DO212" s="52">
        <f t="shared" si="714"/>
        <v>208.01</v>
      </c>
      <c r="DQ212" s="52">
        <f t="shared" si="715"/>
        <v>272.8</v>
      </c>
    </row>
    <row r="213" spans="1:121" ht="60" hidden="1" customHeight="1" x14ac:dyDescent="0.25">
      <c r="A213" s="128"/>
      <c r="B213" s="129">
        <v>181</v>
      </c>
      <c r="C213" s="101" t="s">
        <v>522</v>
      </c>
      <c r="D213" s="102" t="s">
        <v>523</v>
      </c>
      <c r="E213" s="89">
        <v>23150</v>
      </c>
      <c r="F213" s="130">
        <v>0.71</v>
      </c>
      <c r="G213" s="104">
        <v>1</v>
      </c>
      <c r="H213" s="105"/>
      <c r="I213" s="106">
        <v>1.4</v>
      </c>
      <c r="J213" s="106">
        <v>1.68</v>
      </c>
      <c r="K213" s="106">
        <v>2.23</v>
      </c>
      <c r="L213" s="107">
        <v>2.57</v>
      </c>
      <c r="M213" s="110">
        <v>83</v>
      </c>
      <c r="N213" s="109">
        <f t="shared" si="663"/>
        <v>2100913.4300000002</v>
      </c>
      <c r="O213" s="110"/>
      <c r="P213" s="110">
        <f t="shared" si="664"/>
        <v>0</v>
      </c>
      <c r="Q213" s="110"/>
      <c r="R213" s="109">
        <f t="shared" si="665"/>
        <v>0</v>
      </c>
      <c r="S213" s="110"/>
      <c r="T213" s="109">
        <f t="shared" si="657"/>
        <v>0</v>
      </c>
      <c r="U213" s="110">
        <v>0</v>
      </c>
      <c r="V213" s="109">
        <f t="shared" si="666"/>
        <v>0</v>
      </c>
      <c r="W213" s="110"/>
      <c r="X213" s="109">
        <f t="shared" si="667"/>
        <v>0</v>
      </c>
      <c r="Y213" s="110"/>
      <c r="Z213" s="109">
        <f t="shared" si="668"/>
        <v>0</v>
      </c>
      <c r="AA213" s="110">
        <v>0</v>
      </c>
      <c r="AB213" s="109">
        <f t="shared" si="669"/>
        <v>0</v>
      </c>
      <c r="AC213" s="110"/>
      <c r="AD213" s="109">
        <f t="shared" si="670"/>
        <v>0</v>
      </c>
      <c r="AE213" s="110">
        <v>0</v>
      </c>
      <c r="AF213" s="109">
        <f t="shared" si="671"/>
        <v>0</v>
      </c>
      <c r="AG213" s="117">
        <v>172</v>
      </c>
      <c r="AH213" s="109">
        <f t="shared" si="672"/>
        <v>4353700.12</v>
      </c>
      <c r="AI213" s="110">
        <v>2</v>
      </c>
      <c r="AJ213" s="109">
        <f t="shared" si="673"/>
        <v>50624.42</v>
      </c>
      <c r="AK213" s="110"/>
      <c r="AL213" s="110">
        <f t="shared" si="674"/>
        <v>0</v>
      </c>
      <c r="AM213" s="110"/>
      <c r="AN213" s="109">
        <f t="shared" si="675"/>
        <v>0</v>
      </c>
      <c r="AO213" s="132">
        <v>0</v>
      </c>
      <c r="AP213" s="109">
        <f t="shared" si="676"/>
        <v>0</v>
      </c>
      <c r="AQ213" s="110">
        <v>3</v>
      </c>
      <c r="AR213" s="116">
        <f t="shared" si="677"/>
        <v>91123.956000000006</v>
      </c>
      <c r="AS213" s="110">
        <v>2</v>
      </c>
      <c r="AT213" s="109">
        <f t="shared" si="678"/>
        <v>46022.2</v>
      </c>
      <c r="AU213" s="110"/>
      <c r="AV213" s="110">
        <f t="shared" si="679"/>
        <v>0</v>
      </c>
      <c r="AW213" s="110"/>
      <c r="AX213" s="109">
        <f t="shared" si="680"/>
        <v>0</v>
      </c>
      <c r="AY213" s="110">
        <v>0</v>
      </c>
      <c r="AZ213" s="109">
        <f t="shared" si="681"/>
        <v>0</v>
      </c>
      <c r="BA213" s="110">
        <v>0</v>
      </c>
      <c r="BB213" s="109">
        <f t="shared" si="682"/>
        <v>0</v>
      </c>
      <c r="BC213" s="110">
        <v>0</v>
      </c>
      <c r="BD213" s="109">
        <f t="shared" si="683"/>
        <v>0</v>
      </c>
      <c r="BE213" s="110"/>
      <c r="BF213" s="109">
        <f t="shared" si="684"/>
        <v>0</v>
      </c>
      <c r="BG213" s="110"/>
      <c r="BH213" s="109">
        <f t="shared" si="685"/>
        <v>0</v>
      </c>
      <c r="BI213" s="110">
        <v>0</v>
      </c>
      <c r="BJ213" s="109">
        <f t="shared" si="686"/>
        <v>0</v>
      </c>
      <c r="BK213" s="110">
        <v>0</v>
      </c>
      <c r="BL213" s="109">
        <f t="shared" si="687"/>
        <v>0</v>
      </c>
      <c r="BM213" s="110">
        <v>10</v>
      </c>
      <c r="BN213" s="109">
        <f t="shared" si="688"/>
        <v>276133.2</v>
      </c>
      <c r="BO213" s="110">
        <v>4</v>
      </c>
      <c r="BP213" s="109">
        <f t="shared" si="689"/>
        <v>99407.952000000005</v>
      </c>
      <c r="BQ213" s="110">
        <v>21</v>
      </c>
      <c r="BR213" s="109">
        <f t="shared" si="690"/>
        <v>742246.0416</v>
      </c>
      <c r="BS213" s="110">
        <v>13</v>
      </c>
      <c r="BT213" s="116">
        <f t="shared" si="691"/>
        <v>394870.47600000002</v>
      </c>
      <c r="BU213" s="133">
        <v>15</v>
      </c>
      <c r="BV213" s="109">
        <f t="shared" si="692"/>
        <v>383134.81500000006</v>
      </c>
      <c r="BW213" s="110">
        <v>0</v>
      </c>
      <c r="BX213" s="109">
        <f t="shared" si="693"/>
        <v>0</v>
      </c>
      <c r="BY213" s="110">
        <v>0</v>
      </c>
      <c r="BZ213" s="109">
        <f t="shared" si="694"/>
        <v>0</v>
      </c>
      <c r="CA213" s="110">
        <v>2</v>
      </c>
      <c r="CB213" s="109">
        <f t="shared" si="695"/>
        <v>55226.64</v>
      </c>
      <c r="CC213" s="134"/>
      <c r="CD213" s="110">
        <f t="shared" si="696"/>
        <v>0</v>
      </c>
      <c r="CE213" s="110"/>
      <c r="CF213" s="109">
        <f t="shared" si="697"/>
        <v>0</v>
      </c>
      <c r="CG213" s="110"/>
      <c r="CH213" s="109">
        <f t="shared" si="698"/>
        <v>0</v>
      </c>
      <c r="CI213" s="110"/>
      <c r="CJ213" s="109">
        <f t="shared" si="716"/>
        <v>0</v>
      </c>
      <c r="CK213" s="110">
        <v>4</v>
      </c>
      <c r="CL213" s="109">
        <f t="shared" si="699"/>
        <v>110453.27999999998</v>
      </c>
      <c r="CM213" s="110">
        <v>5</v>
      </c>
      <c r="CN213" s="109">
        <f t="shared" si="700"/>
        <v>115055.49999999999</v>
      </c>
      <c r="CO213" s="110">
        <v>6</v>
      </c>
      <c r="CP213" s="109">
        <f t="shared" si="701"/>
        <v>153253.92599999998</v>
      </c>
      <c r="CQ213" s="110">
        <v>45</v>
      </c>
      <c r="CR213" s="109">
        <f t="shared" si="702"/>
        <v>1379285.334</v>
      </c>
      <c r="CS213" s="110">
        <v>7</v>
      </c>
      <c r="CT213" s="109">
        <f t="shared" si="703"/>
        <v>231951.88799999998</v>
      </c>
      <c r="CU213" s="110">
        <v>0</v>
      </c>
      <c r="CV213" s="109">
        <f t="shared" si="704"/>
        <v>0</v>
      </c>
      <c r="CW213" s="132">
        <v>182</v>
      </c>
      <c r="CX213" s="109">
        <f t="shared" si="705"/>
        <v>4523061.8160000006</v>
      </c>
      <c r="CY213" s="110">
        <v>0</v>
      </c>
      <c r="CZ213" s="116">
        <f t="shared" si="706"/>
        <v>0</v>
      </c>
      <c r="DA213" s="110"/>
      <c r="DB213" s="109">
        <f t="shared" si="707"/>
        <v>0</v>
      </c>
      <c r="DC213" s="134"/>
      <c r="DD213" s="109">
        <f t="shared" si="708"/>
        <v>0</v>
      </c>
      <c r="DE213" s="110">
        <v>4</v>
      </c>
      <c r="DF213" s="109">
        <f t="shared" si="709"/>
        <v>132543.93599999999</v>
      </c>
      <c r="DG213" s="110"/>
      <c r="DH213" s="109">
        <f t="shared" si="710"/>
        <v>0</v>
      </c>
      <c r="DI213" s="110">
        <v>3</v>
      </c>
      <c r="DJ213" s="122">
        <f t="shared" si="711"/>
        <v>140665.21064999999</v>
      </c>
      <c r="DK213" s="123">
        <f t="shared" si="712"/>
        <v>583</v>
      </c>
      <c r="DL213" s="122">
        <f t="shared" si="712"/>
        <v>15379674.141250003</v>
      </c>
      <c r="DM213" s="1"/>
      <c r="DN213" s="1">
        <f t="shared" si="713"/>
        <v>413.93</v>
      </c>
      <c r="DO213" s="52">
        <f t="shared" si="714"/>
        <v>413.93</v>
      </c>
      <c r="DQ213" s="52">
        <f t="shared" si="715"/>
        <v>583</v>
      </c>
    </row>
    <row r="214" spans="1:121" s="201" customFormat="1" ht="45" hidden="1" customHeight="1" x14ac:dyDescent="0.25">
      <c r="A214" s="184"/>
      <c r="B214" s="185">
        <v>182</v>
      </c>
      <c r="C214" s="101" t="s">
        <v>524</v>
      </c>
      <c r="D214" s="186" t="s">
        <v>525</v>
      </c>
      <c r="E214" s="89">
        <v>23150</v>
      </c>
      <c r="F214" s="187">
        <v>0.84</v>
      </c>
      <c r="G214" s="188">
        <v>0.8</v>
      </c>
      <c r="H214" s="254"/>
      <c r="I214" s="190">
        <v>1.4</v>
      </c>
      <c r="J214" s="190">
        <v>1.68</v>
      </c>
      <c r="K214" s="190">
        <v>2.23</v>
      </c>
      <c r="L214" s="191">
        <v>2.57</v>
      </c>
      <c r="M214" s="192">
        <v>15</v>
      </c>
      <c r="N214" s="193">
        <f t="shared" si="663"/>
        <v>359362.08</v>
      </c>
      <c r="O214" s="192"/>
      <c r="P214" s="192">
        <f t="shared" si="664"/>
        <v>0</v>
      </c>
      <c r="Q214" s="192"/>
      <c r="R214" s="193">
        <f t="shared" si="665"/>
        <v>0</v>
      </c>
      <c r="S214" s="192"/>
      <c r="T214" s="109">
        <f t="shared" si="657"/>
        <v>0</v>
      </c>
      <c r="U214" s="192">
        <v>0</v>
      </c>
      <c r="V214" s="193">
        <f t="shared" si="666"/>
        <v>0</v>
      </c>
      <c r="W214" s="192"/>
      <c r="X214" s="193">
        <f t="shared" si="667"/>
        <v>0</v>
      </c>
      <c r="Y214" s="192"/>
      <c r="Z214" s="193">
        <f t="shared" si="668"/>
        <v>0</v>
      </c>
      <c r="AA214" s="192">
        <v>0</v>
      </c>
      <c r="AB214" s="193">
        <f t="shared" si="669"/>
        <v>0</v>
      </c>
      <c r="AC214" s="192"/>
      <c r="AD214" s="193">
        <f t="shared" si="670"/>
        <v>0</v>
      </c>
      <c r="AE214" s="192">
        <v>0</v>
      </c>
      <c r="AF214" s="193">
        <f t="shared" si="671"/>
        <v>0</v>
      </c>
      <c r="AG214" s="269">
        <v>437</v>
      </c>
      <c r="AH214" s="193">
        <f t="shared" si="672"/>
        <v>10469415.264</v>
      </c>
      <c r="AI214" s="192"/>
      <c r="AJ214" s="193">
        <f t="shared" si="673"/>
        <v>0</v>
      </c>
      <c r="AK214" s="192"/>
      <c r="AL214" s="192">
        <f t="shared" si="674"/>
        <v>0</v>
      </c>
      <c r="AM214" s="192"/>
      <c r="AN214" s="193">
        <f t="shared" si="675"/>
        <v>0</v>
      </c>
      <c r="AO214" s="195">
        <v>0</v>
      </c>
      <c r="AP214" s="193">
        <f t="shared" si="676"/>
        <v>0</v>
      </c>
      <c r="AQ214" s="192">
        <v>2</v>
      </c>
      <c r="AR214" s="196">
        <f t="shared" si="677"/>
        <v>57497.932800000002</v>
      </c>
      <c r="AS214" s="192"/>
      <c r="AT214" s="193">
        <f t="shared" si="678"/>
        <v>0</v>
      </c>
      <c r="AU214" s="192"/>
      <c r="AV214" s="192">
        <f t="shared" si="679"/>
        <v>0</v>
      </c>
      <c r="AW214" s="192"/>
      <c r="AX214" s="193">
        <f t="shared" si="680"/>
        <v>0</v>
      </c>
      <c r="AY214" s="192">
        <v>0</v>
      </c>
      <c r="AZ214" s="193">
        <f t="shared" si="681"/>
        <v>0</v>
      </c>
      <c r="BA214" s="192">
        <v>0</v>
      </c>
      <c r="BB214" s="193">
        <f t="shared" si="682"/>
        <v>0</v>
      </c>
      <c r="BC214" s="192">
        <v>0</v>
      </c>
      <c r="BD214" s="193">
        <f t="shared" si="683"/>
        <v>0</v>
      </c>
      <c r="BE214" s="192"/>
      <c r="BF214" s="193">
        <f t="shared" si="684"/>
        <v>0</v>
      </c>
      <c r="BG214" s="192"/>
      <c r="BH214" s="193">
        <f t="shared" si="685"/>
        <v>0</v>
      </c>
      <c r="BI214" s="192">
        <v>0</v>
      </c>
      <c r="BJ214" s="193">
        <f t="shared" si="686"/>
        <v>0</v>
      </c>
      <c r="BK214" s="192">
        <v>0</v>
      </c>
      <c r="BL214" s="193">
        <f t="shared" si="687"/>
        <v>0</v>
      </c>
      <c r="BM214" s="192"/>
      <c r="BN214" s="193">
        <f t="shared" si="688"/>
        <v>0</v>
      </c>
      <c r="BO214" s="192"/>
      <c r="BP214" s="193">
        <f t="shared" si="689"/>
        <v>0</v>
      </c>
      <c r="BQ214" s="192"/>
      <c r="BR214" s="193">
        <f t="shared" si="690"/>
        <v>0</v>
      </c>
      <c r="BS214" s="192"/>
      <c r="BT214" s="196">
        <f t="shared" si="691"/>
        <v>0</v>
      </c>
      <c r="BU214" s="197">
        <v>0</v>
      </c>
      <c r="BV214" s="193">
        <f t="shared" si="692"/>
        <v>0</v>
      </c>
      <c r="BW214" s="192">
        <v>0</v>
      </c>
      <c r="BX214" s="193">
        <f t="shared" si="693"/>
        <v>0</v>
      </c>
      <c r="BY214" s="192">
        <v>0</v>
      </c>
      <c r="BZ214" s="193">
        <f t="shared" si="694"/>
        <v>0</v>
      </c>
      <c r="CA214" s="192"/>
      <c r="CB214" s="193">
        <f t="shared" si="695"/>
        <v>0</v>
      </c>
      <c r="CC214" s="198"/>
      <c r="CD214" s="192">
        <f t="shared" si="696"/>
        <v>0</v>
      </c>
      <c r="CE214" s="192">
        <v>0</v>
      </c>
      <c r="CF214" s="193">
        <f t="shared" si="697"/>
        <v>0</v>
      </c>
      <c r="CG214" s="192"/>
      <c r="CH214" s="193">
        <f t="shared" si="698"/>
        <v>0</v>
      </c>
      <c r="CI214" s="192"/>
      <c r="CJ214" s="193">
        <f t="shared" si="716"/>
        <v>0</v>
      </c>
      <c r="CK214" s="192"/>
      <c r="CL214" s="193">
        <f t="shared" si="699"/>
        <v>0</v>
      </c>
      <c r="CM214" s="192"/>
      <c r="CN214" s="193">
        <f t="shared" si="700"/>
        <v>0</v>
      </c>
      <c r="CO214" s="192">
        <v>1</v>
      </c>
      <c r="CP214" s="193">
        <f t="shared" si="701"/>
        <v>24175.267200000002</v>
      </c>
      <c r="CQ214" s="192">
        <v>26</v>
      </c>
      <c r="CR214" s="193">
        <f t="shared" si="702"/>
        <v>754268.33664000023</v>
      </c>
      <c r="CS214" s="192">
        <v>1</v>
      </c>
      <c r="CT214" s="193">
        <f t="shared" si="703"/>
        <v>31362.508799999996</v>
      </c>
      <c r="CU214" s="192">
        <v>0</v>
      </c>
      <c r="CV214" s="193">
        <f t="shared" si="704"/>
        <v>0</v>
      </c>
      <c r="CW214" s="195">
        <v>208</v>
      </c>
      <c r="CX214" s="193">
        <f t="shared" si="705"/>
        <v>4892551.3728000009</v>
      </c>
      <c r="CY214" s="192">
        <v>0</v>
      </c>
      <c r="CZ214" s="196">
        <f t="shared" si="706"/>
        <v>0</v>
      </c>
      <c r="DA214" s="192">
        <v>0</v>
      </c>
      <c r="DB214" s="193">
        <f t="shared" si="707"/>
        <v>0</v>
      </c>
      <c r="DC214" s="198"/>
      <c r="DD214" s="193">
        <f t="shared" si="708"/>
        <v>0</v>
      </c>
      <c r="DE214" s="192"/>
      <c r="DF214" s="193">
        <f t="shared" si="709"/>
        <v>0</v>
      </c>
      <c r="DG214" s="192"/>
      <c r="DH214" s="193">
        <f t="shared" si="710"/>
        <v>0</v>
      </c>
      <c r="DI214" s="192">
        <v>1</v>
      </c>
      <c r="DJ214" s="199">
        <f t="shared" si="711"/>
        <v>44378.883360000007</v>
      </c>
      <c r="DK214" s="200">
        <f t="shared" si="712"/>
        <v>691</v>
      </c>
      <c r="DL214" s="199">
        <f t="shared" si="712"/>
        <v>16633011.645600004</v>
      </c>
      <c r="DN214" s="1">
        <f t="shared" si="713"/>
        <v>580.43999999999994</v>
      </c>
      <c r="DO214" s="52">
        <f t="shared" si="714"/>
        <v>580.43999999999994</v>
      </c>
      <c r="DQ214" s="52">
        <f t="shared" si="715"/>
        <v>552.80000000000007</v>
      </c>
    </row>
    <row r="215" spans="1:121" s="201" customFormat="1" ht="45" hidden="1" customHeight="1" x14ac:dyDescent="0.25">
      <c r="A215" s="184"/>
      <c r="B215" s="185">
        <v>183</v>
      </c>
      <c r="C215" s="101" t="s">
        <v>526</v>
      </c>
      <c r="D215" s="186" t="s">
        <v>527</v>
      </c>
      <c r="E215" s="89">
        <v>23150</v>
      </c>
      <c r="F215" s="187">
        <v>0.91</v>
      </c>
      <c r="G215" s="188">
        <v>0.8</v>
      </c>
      <c r="H215" s="254"/>
      <c r="I215" s="190">
        <v>1.4</v>
      </c>
      <c r="J215" s="190">
        <v>1.68</v>
      </c>
      <c r="K215" s="190">
        <v>2.23</v>
      </c>
      <c r="L215" s="191">
        <v>2.57</v>
      </c>
      <c r="M215" s="192">
        <v>213</v>
      </c>
      <c r="N215" s="193">
        <f t="shared" si="663"/>
        <v>5528186.6640000008</v>
      </c>
      <c r="O215" s="192"/>
      <c r="P215" s="192">
        <f t="shared" si="664"/>
        <v>0</v>
      </c>
      <c r="Q215" s="192"/>
      <c r="R215" s="193">
        <f t="shared" si="665"/>
        <v>0</v>
      </c>
      <c r="S215" s="192"/>
      <c r="T215" s="109">
        <f t="shared" si="657"/>
        <v>0</v>
      </c>
      <c r="U215" s="192">
        <v>0</v>
      </c>
      <c r="V215" s="193">
        <f t="shared" si="666"/>
        <v>0</v>
      </c>
      <c r="W215" s="192"/>
      <c r="X215" s="193">
        <f t="shared" si="667"/>
        <v>0</v>
      </c>
      <c r="Y215" s="192"/>
      <c r="Z215" s="193">
        <f t="shared" si="668"/>
        <v>0</v>
      </c>
      <c r="AA215" s="192">
        <v>0</v>
      </c>
      <c r="AB215" s="193">
        <f t="shared" si="669"/>
        <v>0</v>
      </c>
      <c r="AC215" s="192"/>
      <c r="AD215" s="193">
        <f t="shared" si="670"/>
        <v>0</v>
      </c>
      <c r="AE215" s="192">
        <v>0</v>
      </c>
      <c r="AF215" s="193">
        <f t="shared" si="671"/>
        <v>0</v>
      </c>
      <c r="AG215" s="269">
        <v>670</v>
      </c>
      <c r="AH215" s="193">
        <f t="shared" si="672"/>
        <v>17389131.760000002</v>
      </c>
      <c r="AI215" s="192"/>
      <c r="AJ215" s="193">
        <f t="shared" si="673"/>
        <v>0</v>
      </c>
      <c r="AK215" s="192">
        <v>0</v>
      </c>
      <c r="AL215" s="192">
        <f t="shared" si="674"/>
        <v>0</v>
      </c>
      <c r="AM215" s="192"/>
      <c r="AN215" s="193">
        <f t="shared" si="675"/>
        <v>0</v>
      </c>
      <c r="AO215" s="195">
        <v>0</v>
      </c>
      <c r="AP215" s="193">
        <f t="shared" si="676"/>
        <v>0</v>
      </c>
      <c r="AQ215" s="192"/>
      <c r="AR215" s="196">
        <f t="shared" si="677"/>
        <v>0</v>
      </c>
      <c r="AS215" s="192"/>
      <c r="AT215" s="193">
        <f t="shared" si="678"/>
        <v>0</v>
      </c>
      <c r="AU215" s="192"/>
      <c r="AV215" s="192">
        <f t="shared" si="679"/>
        <v>0</v>
      </c>
      <c r="AW215" s="192"/>
      <c r="AX215" s="193">
        <f t="shared" si="680"/>
        <v>0</v>
      </c>
      <c r="AY215" s="192">
        <v>0</v>
      </c>
      <c r="AZ215" s="193">
        <f t="shared" si="681"/>
        <v>0</v>
      </c>
      <c r="BA215" s="192">
        <v>0</v>
      </c>
      <c r="BB215" s="193">
        <f t="shared" si="682"/>
        <v>0</v>
      </c>
      <c r="BC215" s="192">
        <v>0</v>
      </c>
      <c r="BD215" s="193">
        <f t="shared" si="683"/>
        <v>0</v>
      </c>
      <c r="BE215" s="192"/>
      <c r="BF215" s="193">
        <f t="shared" si="684"/>
        <v>0</v>
      </c>
      <c r="BG215" s="192"/>
      <c r="BH215" s="193">
        <f t="shared" si="685"/>
        <v>0</v>
      </c>
      <c r="BI215" s="192">
        <v>0</v>
      </c>
      <c r="BJ215" s="193">
        <f t="shared" si="686"/>
        <v>0</v>
      </c>
      <c r="BK215" s="192">
        <v>0</v>
      </c>
      <c r="BL215" s="193">
        <f t="shared" si="687"/>
        <v>0</v>
      </c>
      <c r="BM215" s="192"/>
      <c r="BN215" s="193">
        <f t="shared" si="688"/>
        <v>0</v>
      </c>
      <c r="BO215" s="192"/>
      <c r="BP215" s="193">
        <f t="shared" si="689"/>
        <v>0</v>
      </c>
      <c r="BQ215" s="192">
        <v>10</v>
      </c>
      <c r="BR215" s="193">
        <f t="shared" si="690"/>
        <v>362411.21280000004</v>
      </c>
      <c r="BS215" s="192">
        <v>1</v>
      </c>
      <c r="BT215" s="196">
        <f t="shared" si="691"/>
        <v>31144.713600000003</v>
      </c>
      <c r="BU215" s="197">
        <v>0</v>
      </c>
      <c r="BV215" s="193">
        <f t="shared" si="692"/>
        <v>0</v>
      </c>
      <c r="BW215" s="192">
        <v>0</v>
      </c>
      <c r="BX215" s="193">
        <f t="shared" si="693"/>
        <v>0</v>
      </c>
      <c r="BY215" s="192"/>
      <c r="BZ215" s="193">
        <f t="shared" si="694"/>
        <v>0</v>
      </c>
      <c r="CA215" s="192"/>
      <c r="CB215" s="193">
        <f t="shared" si="695"/>
        <v>0</v>
      </c>
      <c r="CC215" s="198"/>
      <c r="CD215" s="192">
        <f t="shared" si="696"/>
        <v>0</v>
      </c>
      <c r="CE215" s="192">
        <v>0</v>
      </c>
      <c r="CF215" s="193">
        <f t="shared" si="697"/>
        <v>0</v>
      </c>
      <c r="CG215" s="192"/>
      <c r="CH215" s="193">
        <f t="shared" si="698"/>
        <v>0</v>
      </c>
      <c r="CI215" s="192"/>
      <c r="CJ215" s="193">
        <f t="shared" si="716"/>
        <v>0</v>
      </c>
      <c r="CK215" s="192">
        <v>4</v>
      </c>
      <c r="CL215" s="193">
        <f t="shared" si="699"/>
        <v>113253.504</v>
      </c>
      <c r="CM215" s="192">
        <v>2</v>
      </c>
      <c r="CN215" s="193">
        <f t="shared" si="700"/>
        <v>47188.959999999999</v>
      </c>
      <c r="CO215" s="192"/>
      <c r="CP215" s="193">
        <f t="shared" si="701"/>
        <v>0</v>
      </c>
      <c r="CQ215" s="192">
        <v>44</v>
      </c>
      <c r="CR215" s="193">
        <f t="shared" si="702"/>
        <v>1382825.2838400002</v>
      </c>
      <c r="CS215" s="192">
        <v>3</v>
      </c>
      <c r="CT215" s="193">
        <f t="shared" si="703"/>
        <v>101928.15360000001</v>
      </c>
      <c r="CU215" s="192">
        <v>0</v>
      </c>
      <c r="CV215" s="193">
        <f t="shared" si="704"/>
        <v>0</v>
      </c>
      <c r="CW215" s="195">
        <v>288</v>
      </c>
      <c r="CX215" s="193">
        <f t="shared" si="705"/>
        <v>7338827.0592000009</v>
      </c>
      <c r="CY215" s="192">
        <v>0</v>
      </c>
      <c r="CZ215" s="196">
        <f t="shared" si="706"/>
        <v>0</v>
      </c>
      <c r="DA215" s="192">
        <v>0</v>
      </c>
      <c r="DB215" s="193">
        <f t="shared" si="707"/>
        <v>0</v>
      </c>
      <c r="DC215" s="198">
        <v>2</v>
      </c>
      <c r="DD215" s="193">
        <f t="shared" si="708"/>
        <v>56626.752</v>
      </c>
      <c r="DE215" s="192"/>
      <c r="DF215" s="193">
        <f t="shared" si="709"/>
        <v>0</v>
      </c>
      <c r="DG215" s="192"/>
      <c r="DH215" s="193">
        <f t="shared" si="710"/>
        <v>0</v>
      </c>
      <c r="DI215" s="192"/>
      <c r="DJ215" s="199">
        <f t="shared" si="711"/>
        <v>0</v>
      </c>
      <c r="DK215" s="200">
        <f t="shared" si="712"/>
        <v>1237</v>
      </c>
      <c r="DL215" s="199">
        <f t="shared" si="712"/>
        <v>32351524.063040003</v>
      </c>
      <c r="DN215" s="1">
        <f t="shared" si="713"/>
        <v>1125.67</v>
      </c>
      <c r="DO215" s="52">
        <f t="shared" si="714"/>
        <v>1125.67</v>
      </c>
      <c r="DQ215" s="52">
        <f t="shared" si="715"/>
        <v>989.6</v>
      </c>
    </row>
    <row r="216" spans="1:121" ht="45" hidden="1" customHeight="1" x14ac:dyDescent="0.25">
      <c r="A216" s="128"/>
      <c r="B216" s="129">
        <v>184</v>
      </c>
      <c r="C216" s="101" t="s">
        <v>528</v>
      </c>
      <c r="D216" s="102" t="s">
        <v>529</v>
      </c>
      <c r="E216" s="89">
        <v>23150</v>
      </c>
      <c r="F216" s="130">
        <v>1.1000000000000001</v>
      </c>
      <c r="G216" s="188">
        <v>0.8</v>
      </c>
      <c r="H216" s="248"/>
      <c r="I216" s="106">
        <v>1.4</v>
      </c>
      <c r="J216" s="106">
        <v>1.68</v>
      </c>
      <c r="K216" s="106">
        <v>2.23</v>
      </c>
      <c r="L216" s="107">
        <v>2.57</v>
      </c>
      <c r="M216" s="110">
        <v>29</v>
      </c>
      <c r="N216" s="109">
        <f t="shared" si="663"/>
        <v>909813.52000000014</v>
      </c>
      <c r="O216" s="110"/>
      <c r="P216" s="110">
        <f t="shared" si="664"/>
        <v>0</v>
      </c>
      <c r="Q216" s="110"/>
      <c r="R216" s="109">
        <f t="shared" si="665"/>
        <v>0</v>
      </c>
      <c r="S216" s="110"/>
      <c r="T216" s="109">
        <f t="shared" si="657"/>
        <v>0</v>
      </c>
      <c r="U216" s="110">
        <v>0</v>
      </c>
      <c r="V216" s="109">
        <f t="shared" si="666"/>
        <v>0</v>
      </c>
      <c r="W216" s="110"/>
      <c r="X216" s="109">
        <f t="shared" si="667"/>
        <v>0</v>
      </c>
      <c r="Y216" s="110"/>
      <c r="Z216" s="109">
        <f t="shared" si="668"/>
        <v>0</v>
      </c>
      <c r="AA216" s="110">
        <v>0</v>
      </c>
      <c r="AB216" s="109">
        <f t="shared" si="669"/>
        <v>0</v>
      </c>
      <c r="AC216" s="110"/>
      <c r="AD216" s="109">
        <f t="shared" si="670"/>
        <v>0</v>
      </c>
      <c r="AE216" s="110">
        <v>0</v>
      </c>
      <c r="AF216" s="109">
        <f t="shared" si="671"/>
        <v>0</v>
      </c>
      <c r="AG216" s="117">
        <v>47</v>
      </c>
      <c r="AH216" s="109">
        <f t="shared" si="672"/>
        <v>1474525.3599999999</v>
      </c>
      <c r="AI216" s="110"/>
      <c r="AJ216" s="109">
        <f t="shared" si="673"/>
        <v>0</v>
      </c>
      <c r="AK216" s="110">
        <v>0</v>
      </c>
      <c r="AL216" s="110">
        <f t="shared" si="674"/>
        <v>0</v>
      </c>
      <c r="AM216" s="110"/>
      <c r="AN216" s="109">
        <f t="shared" si="675"/>
        <v>0</v>
      </c>
      <c r="AO216" s="132">
        <v>0</v>
      </c>
      <c r="AP216" s="109">
        <f t="shared" si="676"/>
        <v>0</v>
      </c>
      <c r="AQ216" s="110">
        <v>0</v>
      </c>
      <c r="AR216" s="116">
        <f t="shared" si="677"/>
        <v>0</v>
      </c>
      <c r="AS216" s="110"/>
      <c r="AT216" s="109">
        <f t="shared" si="678"/>
        <v>0</v>
      </c>
      <c r="AU216" s="110">
        <v>15</v>
      </c>
      <c r="AV216" s="110">
        <f t="shared" si="679"/>
        <v>385030.80000000005</v>
      </c>
      <c r="AW216" s="110"/>
      <c r="AX216" s="109">
        <f t="shared" si="680"/>
        <v>0</v>
      </c>
      <c r="AY216" s="110">
        <v>0</v>
      </c>
      <c r="AZ216" s="109">
        <f t="shared" si="681"/>
        <v>0</v>
      </c>
      <c r="BA216" s="110">
        <v>0</v>
      </c>
      <c r="BB216" s="109">
        <f t="shared" si="682"/>
        <v>0</v>
      </c>
      <c r="BC216" s="110">
        <v>0</v>
      </c>
      <c r="BD216" s="109">
        <f t="shared" si="683"/>
        <v>0</v>
      </c>
      <c r="BE216" s="110"/>
      <c r="BF216" s="109">
        <f t="shared" si="684"/>
        <v>0</v>
      </c>
      <c r="BG216" s="110"/>
      <c r="BH216" s="109">
        <f t="shared" si="685"/>
        <v>0</v>
      </c>
      <c r="BI216" s="110">
        <v>0</v>
      </c>
      <c r="BJ216" s="109">
        <f t="shared" si="686"/>
        <v>0</v>
      </c>
      <c r="BK216" s="110">
        <v>0</v>
      </c>
      <c r="BL216" s="109">
        <f t="shared" si="687"/>
        <v>0</v>
      </c>
      <c r="BM216" s="110"/>
      <c r="BN216" s="109">
        <f t="shared" si="688"/>
        <v>0</v>
      </c>
      <c r="BO216" s="110"/>
      <c r="BP216" s="109">
        <f t="shared" si="689"/>
        <v>0</v>
      </c>
      <c r="BQ216" s="110"/>
      <c r="BR216" s="109">
        <f t="shared" si="690"/>
        <v>0</v>
      </c>
      <c r="BS216" s="110"/>
      <c r="BT216" s="116">
        <f t="shared" si="691"/>
        <v>0</v>
      </c>
      <c r="BU216" s="133">
        <v>0</v>
      </c>
      <c r="BV216" s="109">
        <f t="shared" si="692"/>
        <v>0</v>
      </c>
      <c r="BW216" s="110">
        <v>0</v>
      </c>
      <c r="BX216" s="109">
        <f t="shared" si="693"/>
        <v>0</v>
      </c>
      <c r="BY216" s="110">
        <v>0</v>
      </c>
      <c r="BZ216" s="109">
        <f t="shared" si="694"/>
        <v>0</v>
      </c>
      <c r="CA216" s="110"/>
      <c r="CB216" s="109">
        <f t="shared" si="695"/>
        <v>0</v>
      </c>
      <c r="CC216" s="134"/>
      <c r="CD216" s="110">
        <f t="shared" si="696"/>
        <v>0</v>
      </c>
      <c r="CE216" s="110">
        <v>0</v>
      </c>
      <c r="CF216" s="109">
        <f t="shared" si="697"/>
        <v>0</v>
      </c>
      <c r="CG216" s="110"/>
      <c r="CH216" s="109">
        <f t="shared" si="698"/>
        <v>0</v>
      </c>
      <c r="CI216" s="110"/>
      <c r="CJ216" s="109">
        <f t="shared" si="716"/>
        <v>0</v>
      </c>
      <c r="CK216" s="110"/>
      <c r="CL216" s="109">
        <f t="shared" si="699"/>
        <v>0</v>
      </c>
      <c r="CM216" s="110"/>
      <c r="CN216" s="109">
        <f t="shared" si="700"/>
        <v>0</v>
      </c>
      <c r="CO216" s="110"/>
      <c r="CP216" s="109">
        <f t="shared" si="701"/>
        <v>0</v>
      </c>
      <c r="CQ216" s="110">
        <v>24</v>
      </c>
      <c r="CR216" s="109">
        <f t="shared" si="702"/>
        <v>911752.93440000003</v>
      </c>
      <c r="CS216" s="110"/>
      <c r="CT216" s="109">
        <f t="shared" si="703"/>
        <v>0</v>
      </c>
      <c r="CU216" s="110">
        <v>0</v>
      </c>
      <c r="CV216" s="109">
        <f t="shared" si="704"/>
        <v>0</v>
      </c>
      <c r="CW216" s="132">
        <v>50</v>
      </c>
      <c r="CX216" s="109">
        <f t="shared" si="705"/>
        <v>1540123.2</v>
      </c>
      <c r="CY216" s="110">
        <v>0</v>
      </c>
      <c r="CZ216" s="116">
        <f t="shared" si="706"/>
        <v>0</v>
      </c>
      <c r="DA216" s="110">
        <v>0</v>
      </c>
      <c r="DB216" s="109">
        <f t="shared" si="707"/>
        <v>0</v>
      </c>
      <c r="DC216" s="134"/>
      <c r="DD216" s="109">
        <f t="shared" si="708"/>
        <v>0</v>
      </c>
      <c r="DE216" s="110"/>
      <c r="DF216" s="109">
        <f t="shared" si="709"/>
        <v>0</v>
      </c>
      <c r="DG216" s="110"/>
      <c r="DH216" s="109">
        <f t="shared" si="710"/>
        <v>0</v>
      </c>
      <c r="DI216" s="110"/>
      <c r="DJ216" s="122">
        <f t="shared" si="711"/>
        <v>0</v>
      </c>
      <c r="DK216" s="123">
        <f t="shared" si="712"/>
        <v>165</v>
      </c>
      <c r="DL216" s="122">
        <f t="shared" si="712"/>
        <v>5221245.8143999996</v>
      </c>
      <c r="DM216" s="1"/>
      <c r="DN216" s="1">
        <f t="shared" si="713"/>
        <v>181.50000000000003</v>
      </c>
      <c r="DO216" s="52">
        <f t="shared" si="714"/>
        <v>181.50000000000003</v>
      </c>
      <c r="DQ216" s="52">
        <f t="shared" si="715"/>
        <v>132</v>
      </c>
    </row>
    <row r="217" spans="1:121" ht="48" hidden="1" customHeight="1" x14ac:dyDescent="0.25">
      <c r="A217" s="128"/>
      <c r="B217" s="129">
        <v>185</v>
      </c>
      <c r="C217" s="101" t="s">
        <v>530</v>
      </c>
      <c r="D217" s="102" t="s">
        <v>531</v>
      </c>
      <c r="E217" s="89">
        <v>23150</v>
      </c>
      <c r="F217" s="130">
        <v>1.35</v>
      </c>
      <c r="G217" s="188">
        <v>0.8</v>
      </c>
      <c r="H217" s="105"/>
      <c r="I217" s="106">
        <v>1.4</v>
      </c>
      <c r="J217" s="106">
        <v>1.68</v>
      </c>
      <c r="K217" s="106">
        <v>2.23</v>
      </c>
      <c r="L217" s="107">
        <v>2.57</v>
      </c>
      <c r="M217" s="110">
        <v>378</v>
      </c>
      <c r="N217" s="109">
        <f t="shared" si="663"/>
        <v>14554164.24</v>
      </c>
      <c r="O217" s="110"/>
      <c r="P217" s="110">
        <f t="shared" si="664"/>
        <v>0</v>
      </c>
      <c r="Q217" s="110"/>
      <c r="R217" s="109">
        <f t="shared" si="665"/>
        <v>0</v>
      </c>
      <c r="S217" s="110"/>
      <c r="T217" s="109">
        <f t="shared" si="657"/>
        <v>0</v>
      </c>
      <c r="U217" s="110">
        <v>0</v>
      </c>
      <c r="V217" s="109">
        <f t="shared" si="666"/>
        <v>0</v>
      </c>
      <c r="W217" s="110">
        <v>260</v>
      </c>
      <c r="X217" s="109">
        <f t="shared" si="667"/>
        <v>12741019.199999999</v>
      </c>
      <c r="Y217" s="110"/>
      <c r="Z217" s="109">
        <f t="shared" si="668"/>
        <v>0</v>
      </c>
      <c r="AA217" s="110">
        <v>0</v>
      </c>
      <c r="AB217" s="109">
        <f t="shared" si="669"/>
        <v>0</v>
      </c>
      <c r="AC217" s="110"/>
      <c r="AD217" s="109">
        <f t="shared" si="670"/>
        <v>0</v>
      </c>
      <c r="AE217" s="110">
        <v>0</v>
      </c>
      <c r="AF217" s="109">
        <f t="shared" si="671"/>
        <v>0</v>
      </c>
      <c r="AG217" s="117">
        <v>174</v>
      </c>
      <c r="AH217" s="109">
        <f t="shared" si="672"/>
        <v>6699535.9199999999</v>
      </c>
      <c r="AI217" s="110"/>
      <c r="AJ217" s="109">
        <f t="shared" si="673"/>
        <v>0</v>
      </c>
      <c r="AK217" s="110">
        <v>0</v>
      </c>
      <c r="AL217" s="110">
        <f t="shared" si="674"/>
        <v>0</v>
      </c>
      <c r="AM217" s="110">
        <v>0</v>
      </c>
      <c r="AN217" s="109">
        <f t="shared" si="675"/>
        <v>0</v>
      </c>
      <c r="AO217" s="132">
        <v>0</v>
      </c>
      <c r="AP217" s="109">
        <f t="shared" si="676"/>
        <v>0</v>
      </c>
      <c r="AQ217" s="110">
        <v>0</v>
      </c>
      <c r="AR217" s="116">
        <f t="shared" si="677"/>
        <v>0</v>
      </c>
      <c r="AS217" s="110"/>
      <c r="AT217" s="109">
        <f t="shared" si="678"/>
        <v>0</v>
      </c>
      <c r="AU217" s="110">
        <v>5</v>
      </c>
      <c r="AV217" s="110">
        <f t="shared" si="679"/>
        <v>157512.6</v>
      </c>
      <c r="AW217" s="110"/>
      <c r="AX217" s="109">
        <f t="shared" si="680"/>
        <v>0</v>
      </c>
      <c r="AY217" s="110">
        <v>0</v>
      </c>
      <c r="AZ217" s="109">
        <f t="shared" si="681"/>
        <v>0</v>
      </c>
      <c r="BA217" s="110">
        <v>0</v>
      </c>
      <c r="BB217" s="109">
        <f t="shared" si="682"/>
        <v>0</v>
      </c>
      <c r="BC217" s="110">
        <v>0</v>
      </c>
      <c r="BD217" s="109">
        <f t="shared" si="683"/>
        <v>0</v>
      </c>
      <c r="BE217" s="110"/>
      <c r="BF217" s="109">
        <f t="shared" si="684"/>
        <v>0</v>
      </c>
      <c r="BG217" s="110"/>
      <c r="BH217" s="109">
        <f t="shared" si="685"/>
        <v>0</v>
      </c>
      <c r="BI217" s="110">
        <v>0</v>
      </c>
      <c r="BJ217" s="109">
        <f t="shared" si="686"/>
        <v>0</v>
      </c>
      <c r="BK217" s="110">
        <v>0</v>
      </c>
      <c r="BL217" s="109">
        <f t="shared" si="687"/>
        <v>0</v>
      </c>
      <c r="BM217" s="110"/>
      <c r="BN217" s="109">
        <f t="shared" si="688"/>
        <v>0</v>
      </c>
      <c r="BO217" s="110"/>
      <c r="BP217" s="109">
        <f t="shared" si="689"/>
        <v>0</v>
      </c>
      <c r="BQ217" s="110"/>
      <c r="BR217" s="109">
        <f t="shared" si="690"/>
        <v>0</v>
      </c>
      <c r="BS217" s="110"/>
      <c r="BT217" s="116">
        <f t="shared" si="691"/>
        <v>0</v>
      </c>
      <c r="BU217" s="133">
        <v>0</v>
      </c>
      <c r="BV217" s="109">
        <f t="shared" si="692"/>
        <v>0</v>
      </c>
      <c r="BW217" s="110">
        <v>0</v>
      </c>
      <c r="BX217" s="109">
        <f t="shared" si="693"/>
        <v>0</v>
      </c>
      <c r="BY217" s="110">
        <v>0</v>
      </c>
      <c r="BZ217" s="109">
        <f t="shared" si="694"/>
        <v>0</v>
      </c>
      <c r="CA217" s="110"/>
      <c r="CB217" s="109">
        <f t="shared" si="695"/>
        <v>0</v>
      </c>
      <c r="CC217" s="134"/>
      <c r="CD217" s="110">
        <f t="shared" si="696"/>
        <v>0</v>
      </c>
      <c r="CE217" s="110">
        <v>0</v>
      </c>
      <c r="CF217" s="109">
        <f t="shared" si="697"/>
        <v>0</v>
      </c>
      <c r="CG217" s="110"/>
      <c r="CH217" s="109">
        <f t="shared" si="698"/>
        <v>0</v>
      </c>
      <c r="CI217" s="110"/>
      <c r="CJ217" s="109">
        <f t="shared" si="716"/>
        <v>0</v>
      </c>
      <c r="CK217" s="110"/>
      <c r="CL217" s="109">
        <f t="shared" si="699"/>
        <v>0</v>
      </c>
      <c r="CM217" s="110"/>
      <c r="CN217" s="109">
        <f t="shared" si="700"/>
        <v>0</v>
      </c>
      <c r="CO217" s="110"/>
      <c r="CP217" s="109">
        <f t="shared" si="701"/>
        <v>0</v>
      </c>
      <c r="CQ217" s="110"/>
      <c r="CR217" s="109">
        <f t="shared" si="702"/>
        <v>0</v>
      </c>
      <c r="CS217" s="110"/>
      <c r="CT217" s="109">
        <f t="shared" si="703"/>
        <v>0</v>
      </c>
      <c r="CU217" s="110">
        <v>0</v>
      </c>
      <c r="CV217" s="109">
        <f t="shared" si="704"/>
        <v>0</v>
      </c>
      <c r="CW217" s="132">
        <v>435</v>
      </c>
      <c r="CX217" s="109">
        <f t="shared" si="705"/>
        <v>16444315.439999998</v>
      </c>
      <c r="CY217" s="110">
        <v>0</v>
      </c>
      <c r="CZ217" s="116">
        <f t="shared" si="706"/>
        <v>0</v>
      </c>
      <c r="DA217" s="110">
        <v>0</v>
      </c>
      <c r="DB217" s="109">
        <f t="shared" si="707"/>
        <v>0</v>
      </c>
      <c r="DC217" s="134"/>
      <c r="DD217" s="109">
        <f t="shared" si="708"/>
        <v>0</v>
      </c>
      <c r="DE217" s="110"/>
      <c r="DF217" s="109">
        <f t="shared" si="709"/>
        <v>0</v>
      </c>
      <c r="DG217" s="110"/>
      <c r="DH217" s="109">
        <f t="shared" si="710"/>
        <v>0</v>
      </c>
      <c r="DI217" s="110"/>
      <c r="DJ217" s="122">
        <f t="shared" si="711"/>
        <v>0</v>
      </c>
      <c r="DK217" s="123">
        <f t="shared" si="712"/>
        <v>1252</v>
      </c>
      <c r="DL217" s="122">
        <f t="shared" si="712"/>
        <v>50596547.399999999</v>
      </c>
      <c r="DM217" s="1"/>
      <c r="DN217" s="1">
        <f t="shared" si="713"/>
        <v>1690.2</v>
      </c>
      <c r="DO217" s="52">
        <f t="shared" si="714"/>
        <v>1690.2</v>
      </c>
      <c r="DQ217" s="52">
        <f t="shared" si="715"/>
        <v>1001.6</v>
      </c>
    </row>
    <row r="218" spans="1:121" ht="50.25" hidden="1" customHeight="1" x14ac:dyDescent="0.25">
      <c r="A218" s="128"/>
      <c r="B218" s="129">
        <v>186</v>
      </c>
      <c r="C218" s="101" t="s">
        <v>532</v>
      </c>
      <c r="D218" s="102" t="s">
        <v>533</v>
      </c>
      <c r="E218" s="89">
        <v>23150</v>
      </c>
      <c r="F218" s="130">
        <v>1.96</v>
      </c>
      <c r="G218" s="104">
        <v>1</v>
      </c>
      <c r="H218" s="105"/>
      <c r="I218" s="106">
        <v>1.4</v>
      </c>
      <c r="J218" s="106">
        <v>1.68</v>
      </c>
      <c r="K218" s="106">
        <v>2.23</v>
      </c>
      <c r="L218" s="107">
        <v>2.57</v>
      </c>
      <c r="M218" s="110">
        <v>25</v>
      </c>
      <c r="N218" s="109">
        <f t="shared" si="663"/>
        <v>1746899.0000000002</v>
      </c>
      <c r="O218" s="110"/>
      <c r="P218" s="110">
        <f t="shared" si="664"/>
        <v>0</v>
      </c>
      <c r="Q218" s="110"/>
      <c r="R218" s="109">
        <f t="shared" si="665"/>
        <v>0</v>
      </c>
      <c r="S218" s="110"/>
      <c r="T218" s="109">
        <f t="shared" si="657"/>
        <v>0</v>
      </c>
      <c r="U218" s="110"/>
      <c r="V218" s="109">
        <f t="shared" si="666"/>
        <v>0</v>
      </c>
      <c r="W218" s="110"/>
      <c r="X218" s="109">
        <f t="shared" si="667"/>
        <v>0</v>
      </c>
      <c r="Y218" s="110"/>
      <c r="Z218" s="109">
        <f t="shared" si="668"/>
        <v>0</v>
      </c>
      <c r="AA218" s="110"/>
      <c r="AB218" s="109">
        <f t="shared" si="669"/>
        <v>0</v>
      </c>
      <c r="AC218" s="110"/>
      <c r="AD218" s="109">
        <f t="shared" si="670"/>
        <v>0</v>
      </c>
      <c r="AE218" s="110"/>
      <c r="AF218" s="109">
        <f t="shared" si="671"/>
        <v>0</v>
      </c>
      <c r="AG218" s="117">
        <v>10</v>
      </c>
      <c r="AH218" s="109">
        <f t="shared" si="672"/>
        <v>698759.60000000009</v>
      </c>
      <c r="AI218" s="110"/>
      <c r="AJ218" s="109">
        <f t="shared" si="673"/>
        <v>0</v>
      </c>
      <c r="AK218" s="110"/>
      <c r="AL218" s="110">
        <f t="shared" si="674"/>
        <v>0</v>
      </c>
      <c r="AM218" s="110"/>
      <c r="AN218" s="109">
        <f t="shared" si="675"/>
        <v>0</v>
      </c>
      <c r="AO218" s="132">
        <v>0</v>
      </c>
      <c r="AP218" s="109">
        <f t="shared" si="676"/>
        <v>0</v>
      </c>
      <c r="AQ218" s="110"/>
      <c r="AR218" s="116">
        <f t="shared" si="677"/>
        <v>0</v>
      </c>
      <c r="AS218" s="110"/>
      <c r="AT218" s="109">
        <f t="shared" si="678"/>
        <v>0</v>
      </c>
      <c r="AU218" s="110"/>
      <c r="AV218" s="110">
        <f t="shared" si="679"/>
        <v>0</v>
      </c>
      <c r="AW218" s="110"/>
      <c r="AX218" s="109">
        <f t="shared" si="680"/>
        <v>0</v>
      </c>
      <c r="AY218" s="110"/>
      <c r="AZ218" s="109">
        <f t="shared" si="681"/>
        <v>0</v>
      </c>
      <c r="BA218" s="110"/>
      <c r="BB218" s="109">
        <f t="shared" si="682"/>
        <v>0</v>
      </c>
      <c r="BC218" s="110"/>
      <c r="BD218" s="109">
        <f t="shared" si="683"/>
        <v>0</v>
      </c>
      <c r="BE218" s="110"/>
      <c r="BF218" s="109">
        <f t="shared" si="684"/>
        <v>0</v>
      </c>
      <c r="BG218" s="110"/>
      <c r="BH218" s="109">
        <f t="shared" si="685"/>
        <v>0</v>
      </c>
      <c r="BI218" s="110"/>
      <c r="BJ218" s="109">
        <f t="shared" si="686"/>
        <v>0</v>
      </c>
      <c r="BK218" s="110"/>
      <c r="BL218" s="109">
        <f t="shared" si="687"/>
        <v>0</v>
      </c>
      <c r="BM218" s="110"/>
      <c r="BN218" s="109">
        <f t="shared" si="688"/>
        <v>0</v>
      </c>
      <c r="BO218" s="110"/>
      <c r="BP218" s="109">
        <f t="shared" si="689"/>
        <v>0</v>
      </c>
      <c r="BQ218" s="110"/>
      <c r="BR218" s="109">
        <f t="shared" si="690"/>
        <v>0</v>
      </c>
      <c r="BS218" s="110"/>
      <c r="BT218" s="116">
        <f t="shared" si="691"/>
        <v>0</v>
      </c>
      <c r="BU218" s="133"/>
      <c r="BV218" s="109">
        <f t="shared" si="692"/>
        <v>0</v>
      </c>
      <c r="BW218" s="110"/>
      <c r="BX218" s="109">
        <f t="shared" si="693"/>
        <v>0</v>
      </c>
      <c r="BY218" s="110"/>
      <c r="BZ218" s="109">
        <f t="shared" si="694"/>
        <v>0</v>
      </c>
      <c r="CA218" s="110"/>
      <c r="CB218" s="109">
        <f t="shared" si="695"/>
        <v>0</v>
      </c>
      <c r="CC218" s="134"/>
      <c r="CD218" s="110">
        <f t="shared" si="696"/>
        <v>0</v>
      </c>
      <c r="CE218" s="110"/>
      <c r="CF218" s="109">
        <f t="shared" si="697"/>
        <v>0</v>
      </c>
      <c r="CG218" s="110"/>
      <c r="CH218" s="109">
        <f t="shared" si="698"/>
        <v>0</v>
      </c>
      <c r="CI218" s="110"/>
      <c r="CJ218" s="109">
        <f t="shared" si="716"/>
        <v>0</v>
      </c>
      <c r="CK218" s="110"/>
      <c r="CL218" s="109">
        <f t="shared" si="699"/>
        <v>0</v>
      </c>
      <c r="CM218" s="110"/>
      <c r="CN218" s="109">
        <f t="shared" si="700"/>
        <v>0</v>
      </c>
      <c r="CO218" s="110"/>
      <c r="CP218" s="109">
        <f t="shared" si="701"/>
        <v>0</v>
      </c>
      <c r="CQ218" s="110"/>
      <c r="CR218" s="109">
        <f t="shared" si="702"/>
        <v>0</v>
      </c>
      <c r="CS218" s="110"/>
      <c r="CT218" s="109">
        <f t="shared" si="703"/>
        <v>0</v>
      </c>
      <c r="CU218" s="110"/>
      <c r="CV218" s="109">
        <f t="shared" si="704"/>
        <v>0</v>
      </c>
      <c r="CW218" s="132">
        <v>16</v>
      </c>
      <c r="CX218" s="109">
        <f t="shared" si="705"/>
        <v>1097687.808</v>
      </c>
      <c r="CY218" s="110"/>
      <c r="CZ218" s="116">
        <f t="shared" si="706"/>
        <v>0</v>
      </c>
      <c r="DA218" s="110"/>
      <c r="DB218" s="109">
        <f t="shared" si="707"/>
        <v>0</v>
      </c>
      <c r="DC218" s="134"/>
      <c r="DD218" s="109">
        <f t="shared" si="708"/>
        <v>0</v>
      </c>
      <c r="DE218" s="110"/>
      <c r="DF218" s="109">
        <f t="shared" si="709"/>
        <v>0</v>
      </c>
      <c r="DG218" s="110"/>
      <c r="DH218" s="109">
        <f t="shared" si="710"/>
        <v>0</v>
      </c>
      <c r="DI218" s="110"/>
      <c r="DJ218" s="122">
        <f t="shared" si="711"/>
        <v>0</v>
      </c>
      <c r="DK218" s="123">
        <f t="shared" si="712"/>
        <v>51</v>
      </c>
      <c r="DL218" s="122">
        <f t="shared" si="712"/>
        <v>3543346.4080000008</v>
      </c>
      <c r="DM218" s="1"/>
      <c r="DN218" s="1">
        <f t="shared" si="713"/>
        <v>99.96</v>
      </c>
      <c r="DO218" s="52">
        <f t="shared" si="714"/>
        <v>99.96</v>
      </c>
      <c r="DQ218" s="52">
        <f t="shared" si="715"/>
        <v>51</v>
      </c>
    </row>
    <row r="219" spans="1:121" s="159" customFormat="1" ht="18.75" hidden="1" customHeight="1" x14ac:dyDescent="0.25">
      <c r="A219" s="249"/>
      <c r="B219" s="143">
        <v>187</v>
      </c>
      <c r="C219" s="101" t="s">
        <v>534</v>
      </c>
      <c r="D219" s="144" t="s">
        <v>535</v>
      </c>
      <c r="E219" s="89">
        <v>23150</v>
      </c>
      <c r="F219" s="146">
        <v>25</v>
      </c>
      <c r="G219" s="146">
        <v>1</v>
      </c>
      <c r="H219" s="270"/>
      <c r="I219" s="145">
        <v>1.4</v>
      </c>
      <c r="J219" s="145">
        <v>1.68</v>
      </c>
      <c r="K219" s="145">
        <v>2.23</v>
      </c>
      <c r="L219" s="148">
        <v>2.57</v>
      </c>
      <c r="M219" s="149">
        <v>0</v>
      </c>
      <c r="N219" s="150">
        <f>(M219*$E219*$F219*$G219*$I219)</f>
        <v>0</v>
      </c>
      <c r="O219" s="149"/>
      <c r="P219" s="149">
        <f>(O219*$E219*$F219*$G219*$I219)</f>
        <v>0</v>
      </c>
      <c r="Q219" s="149"/>
      <c r="R219" s="150">
        <f>(Q219*$E219*$F219*$G219*$I219)</f>
        <v>0</v>
      </c>
      <c r="S219" s="149"/>
      <c r="T219" s="150">
        <f>(S219*$E219*$F219*$G219*$I219)</f>
        <v>0</v>
      </c>
      <c r="U219" s="149"/>
      <c r="V219" s="150">
        <f>(U219*$E219*$F219*$G219*$I219)</f>
        <v>0</v>
      </c>
      <c r="W219" s="149">
        <v>20</v>
      </c>
      <c r="X219" s="150">
        <f>(W219*$E219*$F219*$G219*$I219)</f>
        <v>16204999.999999998</v>
      </c>
      <c r="Y219" s="149"/>
      <c r="Z219" s="150">
        <f>(Y219*$E219*$F219*$G219*$I219)</f>
        <v>0</v>
      </c>
      <c r="AA219" s="149"/>
      <c r="AB219" s="150">
        <f>(AA219*$E219*$F219*$G219*$I219)</f>
        <v>0</v>
      </c>
      <c r="AC219" s="149"/>
      <c r="AD219" s="150">
        <f>(AC219*$E219*$F219*$G219*$I219)</f>
        <v>0</v>
      </c>
      <c r="AE219" s="149"/>
      <c r="AF219" s="150">
        <f>(AE219*$E219*$F219*$G219*$I219)</f>
        <v>0</v>
      </c>
      <c r="AG219" s="271"/>
      <c r="AH219" s="150">
        <f>(AG219*$E219*$F219*$G219*$I219)</f>
        <v>0</v>
      </c>
      <c r="AI219" s="149"/>
      <c r="AJ219" s="150">
        <f>(AI219*$E219*$F219*$G219*$I219)</f>
        <v>0</v>
      </c>
      <c r="AK219" s="149"/>
      <c r="AL219" s="149">
        <f>(AK219*$E219*$F219*$G219*$I219)</f>
        <v>0</v>
      </c>
      <c r="AM219" s="149"/>
      <c r="AN219" s="150">
        <f>(AM219*$E219*$F219*$G219*$J219)</f>
        <v>0</v>
      </c>
      <c r="AO219" s="152">
        <v>0</v>
      </c>
      <c r="AP219" s="150">
        <f>(AO219*$E219*$F219*$G219*$J219)</f>
        <v>0</v>
      </c>
      <c r="AQ219" s="149"/>
      <c r="AR219" s="153">
        <f>(AQ219*$E219*$F219*$G219*$J219)</f>
        <v>0</v>
      </c>
      <c r="AS219" s="149"/>
      <c r="AT219" s="150">
        <f>(AS219*$E219*$F219*$G219*$I219)</f>
        <v>0</v>
      </c>
      <c r="AU219" s="149"/>
      <c r="AV219" s="149">
        <f>(AU219*$E219*$F219*$G219*$I219)</f>
        <v>0</v>
      </c>
      <c r="AW219" s="149"/>
      <c r="AX219" s="150">
        <f>(AW219*$E219*$F219*$G219*$I219)</f>
        <v>0</v>
      </c>
      <c r="AY219" s="149"/>
      <c r="AZ219" s="150">
        <f>(AY219*$E219*$F219*$G219*$I219)</f>
        <v>0</v>
      </c>
      <c r="BA219" s="149"/>
      <c r="BB219" s="150">
        <f>(BA219*$E219*$F219*$G219*$I219)</f>
        <v>0</v>
      </c>
      <c r="BC219" s="149"/>
      <c r="BD219" s="150">
        <f>(BC219*$E219*$F219*$G219*$I219)</f>
        <v>0</v>
      </c>
      <c r="BE219" s="149"/>
      <c r="BF219" s="150">
        <f>(BE219*$E219*$F219*$G219*$I219)</f>
        <v>0</v>
      </c>
      <c r="BG219" s="149"/>
      <c r="BH219" s="150">
        <f>(BG219*$E219*$F219*$G219*$J219)</f>
        <v>0</v>
      </c>
      <c r="BI219" s="149"/>
      <c r="BJ219" s="150">
        <f>(BI219*$E219*$F219*$G219*$J219)</f>
        <v>0</v>
      </c>
      <c r="BK219" s="149"/>
      <c r="BL219" s="150">
        <f>(BK219*$E219*$F219*$G219*$J219)</f>
        <v>0</v>
      </c>
      <c r="BM219" s="149"/>
      <c r="BN219" s="150">
        <f>(BM219*$E219*$F219*$G219*$J219)</f>
        <v>0</v>
      </c>
      <c r="BO219" s="149"/>
      <c r="BP219" s="150">
        <f>(BO219*$E219*$F219*$G219*$J219)</f>
        <v>0</v>
      </c>
      <c r="BQ219" s="149"/>
      <c r="BR219" s="150">
        <f>(BQ219*$E219*$F219*$G219*$J219)</f>
        <v>0</v>
      </c>
      <c r="BS219" s="149"/>
      <c r="BT219" s="153">
        <f>(BS219*$E219*$F219*$G219*$J219)</f>
        <v>0</v>
      </c>
      <c r="BU219" s="155"/>
      <c r="BV219" s="150">
        <f>(BU219*$E219*$F219*$G219*$I219)</f>
        <v>0</v>
      </c>
      <c r="BW219" s="149"/>
      <c r="BX219" s="150">
        <f>(BW219*$E219*$F219*$G219*$I219)</f>
        <v>0</v>
      </c>
      <c r="BY219" s="149"/>
      <c r="BZ219" s="150">
        <f>(BY219*$E219*$F219*$G219*$I219)</f>
        <v>0</v>
      </c>
      <c r="CA219" s="149"/>
      <c r="CB219" s="150">
        <f>(CA219*$E219*$F219*$G219*$J219)</f>
        <v>0</v>
      </c>
      <c r="CC219" s="156"/>
      <c r="CD219" s="149">
        <f>(CC219*$E219*$F219*$G219*$I219)</f>
        <v>0</v>
      </c>
      <c r="CE219" s="149"/>
      <c r="CF219" s="150">
        <f>(CE219*$E219*$F219*$G219*$I219)</f>
        <v>0</v>
      </c>
      <c r="CG219" s="149"/>
      <c r="CH219" s="150">
        <f>(CG219*$E219*$F219*$G219*$I219)</f>
        <v>0</v>
      </c>
      <c r="CI219" s="149"/>
      <c r="CJ219" s="150">
        <f>(CI219*$E219*$F219*$G219*$I219)</f>
        <v>0</v>
      </c>
      <c r="CK219" s="149"/>
      <c r="CL219" s="150">
        <f>(CK219*$E219*$F219*$G219*$I219)</f>
        <v>0</v>
      </c>
      <c r="CM219" s="149"/>
      <c r="CN219" s="150">
        <f>(CM219*$E219*$F219*$G219*$I219)</f>
        <v>0</v>
      </c>
      <c r="CO219" s="149"/>
      <c r="CP219" s="150">
        <f>(CO219*$E219*$F219*$G219*$I219)</f>
        <v>0</v>
      </c>
      <c r="CQ219" s="149"/>
      <c r="CR219" s="150">
        <f>(CQ219*$E219*$F219*$G219*$J219)</f>
        <v>0</v>
      </c>
      <c r="CS219" s="149"/>
      <c r="CT219" s="150">
        <f>(CS219*$E219*$F219*$G219*$J219)</f>
        <v>0</v>
      </c>
      <c r="CU219" s="149"/>
      <c r="CV219" s="150">
        <f>(CU219*$E219*$F219*$G219*$J219)</f>
        <v>0</v>
      </c>
      <c r="CW219" s="152">
        <v>0</v>
      </c>
      <c r="CX219" s="150">
        <f>(CW219*$E219*$F219*$G219*$J219)</f>
        <v>0</v>
      </c>
      <c r="CY219" s="149"/>
      <c r="CZ219" s="153">
        <f>(CY219*$E219*$F219*$G219*$J219)</f>
        <v>0</v>
      </c>
      <c r="DA219" s="149"/>
      <c r="DB219" s="150">
        <f>(DA219*$E219*$F219*$G219*$J219)</f>
        <v>0</v>
      </c>
      <c r="DC219" s="156"/>
      <c r="DD219" s="150">
        <f>(DC219*$E219*$F219*$G219*$J219)</f>
        <v>0</v>
      </c>
      <c r="DE219" s="149"/>
      <c r="DF219" s="150">
        <f>(DE219*$E219*$F219*$G219*$J219)</f>
        <v>0</v>
      </c>
      <c r="DG219" s="149"/>
      <c r="DH219" s="150">
        <f>(DG219*$E219*$F219*$G219*$K219)</f>
        <v>0</v>
      </c>
      <c r="DI219" s="149"/>
      <c r="DJ219" s="157">
        <f>(DI219*$E219*$F219*$G219*$L219)</f>
        <v>0</v>
      </c>
      <c r="DK219" s="158">
        <f t="shared" si="712"/>
        <v>20</v>
      </c>
      <c r="DL219" s="157">
        <f t="shared" si="712"/>
        <v>16204999.999999998</v>
      </c>
      <c r="DN219" s="159">
        <f t="shared" si="713"/>
        <v>500</v>
      </c>
      <c r="DO219" s="52">
        <f t="shared" si="714"/>
        <v>500</v>
      </c>
      <c r="DQ219" s="52">
        <f t="shared" si="715"/>
        <v>20</v>
      </c>
    </row>
    <row r="220" spans="1:121" s="127" customFormat="1" ht="15.75" hidden="1" customHeight="1" x14ac:dyDescent="0.25">
      <c r="A220" s="85">
        <v>21</v>
      </c>
      <c r="B220" s="138"/>
      <c r="C220" s="139"/>
      <c r="D220" s="88" t="s">
        <v>536</v>
      </c>
      <c r="E220" s="89">
        <v>23150</v>
      </c>
      <c r="F220" s="140">
        <v>0.92</v>
      </c>
      <c r="G220" s="124">
        <v>1</v>
      </c>
      <c r="H220" s="105"/>
      <c r="I220" s="125">
        <v>1.4</v>
      </c>
      <c r="J220" s="125">
        <v>1.68</v>
      </c>
      <c r="K220" s="125">
        <v>2.23</v>
      </c>
      <c r="L220" s="126">
        <v>2.57</v>
      </c>
      <c r="M220" s="95">
        <f>SUM(M221:M228)</f>
        <v>0</v>
      </c>
      <c r="N220" s="95">
        <f t="shared" ref="N220:BY220" si="717">SUM(N221:N228)</f>
        <v>0</v>
      </c>
      <c r="O220" s="95">
        <f t="shared" si="717"/>
        <v>0</v>
      </c>
      <c r="P220" s="95">
        <f t="shared" si="717"/>
        <v>0</v>
      </c>
      <c r="Q220" s="95">
        <f t="shared" si="717"/>
        <v>0</v>
      </c>
      <c r="R220" s="95">
        <f t="shared" si="717"/>
        <v>0</v>
      </c>
      <c r="S220" s="95">
        <f t="shared" si="717"/>
        <v>0</v>
      </c>
      <c r="T220" s="95">
        <f t="shared" si="717"/>
        <v>0</v>
      </c>
      <c r="U220" s="95">
        <f t="shared" si="717"/>
        <v>0</v>
      </c>
      <c r="V220" s="95">
        <f t="shared" si="717"/>
        <v>0</v>
      </c>
      <c r="W220" s="95">
        <f t="shared" si="717"/>
        <v>0</v>
      </c>
      <c r="X220" s="95">
        <f t="shared" si="717"/>
        <v>0</v>
      </c>
      <c r="Y220" s="95">
        <f t="shared" si="717"/>
        <v>0</v>
      </c>
      <c r="Z220" s="95">
        <f t="shared" si="717"/>
        <v>0</v>
      </c>
      <c r="AA220" s="95">
        <f t="shared" si="717"/>
        <v>4251</v>
      </c>
      <c r="AB220" s="95">
        <f t="shared" si="717"/>
        <v>258431156.17199999</v>
      </c>
      <c r="AC220" s="95">
        <f t="shared" si="717"/>
        <v>0</v>
      </c>
      <c r="AD220" s="95">
        <f t="shared" si="717"/>
        <v>0</v>
      </c>
      <c r="AE220" s="95">
        <f t="shared" si="717"/>
        <v>0</v>
      </c>
      <c r="AF220" s="95">
        <f t="shared" si="717"/>
        <v>0</v>
      </c>
      <c r="AG220" s="95">
        <f t="shared" si="717"/>
        <v>0</v>
      </c>
      <c r="AH220" s="95">
        <f t="shared" si="717"/>
        <v>0</v>
      </c>
      <c r="AI220" s="95">
        <f t="shared" si="717"/>
        <v>2620</v>
      </c>
      <c r="AJ220" s="95">
        <f t="shared" si="717"/>
        <v>56459918.284000009</v>
      </c>
      <c r="AK220" s="95">
        <f t="shared" si="717"/>
        <v>0</v>
      </c>
      <c r="AL220" s="95">
        <f t="shared" si="717"/>
        <v>0</v>
      </c>
      <c r="AM220" s="95">
        <f t="shared" si="717"/>
        <v>0</v>
      </c>
      <c r="AN220" s="95">
        <f t="shared" si="717"/>
        <v>0</v>
      </c>
      <c r="AO220" s="95">
        <f t="shared" si="717"/>
        <v>0</v>
      </c>
      <c r="AP220" s="95">
        <f t="shared" si="717"/>
        <v>0</v>
      </c>
      <c r="AQ220" s="95">
        <f t="shared" si="717"/>
        <v>0</v>
      </c>
      <c r="AR220" s="95">
        <f t="shared" si="717"/>
        <v>0</v>
      </c>
      <c r="AS220" s="95">
        <f t="shared" si="717"/>
        <v>0</v>
      </c>
      <c r="AT220" s="95">
        <f t="shared" si="717"/>
        <v>0</v>
      </c>
      <c r="AU220" s="95">
        <f t="shared" si="717"/>
        <v>20</v>
      </c>
      <c r="AV220" s="95">
        <f t="shared" si="717"/>
        <v>462912.02999999997</v>
      </c>
      <c r="AW220" s="95">
        <f>SUM(AW221:AW228)</f>
        <v>0</v>
      </c>
      <c r="AX220" s="95">
        <f>SUM(AX221:AX228)</f>
        <v>0</v>
      </c>
      <c r="AY220" s="95">
        <f>SUM(AY221:AY228)</f>
        <v>0</v>
      </c>
      <c r="AZ220" s="95">
        <f t="shared" si="717"/>
        <v>0</v>
      </c>
      <c r="BA220" s="95">
        <f t="shared" si="717"/>
        <v>0</v>
      </c>
      <c r="BB220" s="95">
        <f t="shared" si="717"/>
        <v>0</v>
      </c>
      <c r="BC220" s="95">
        <f t="shared" si="717"/>
        <v>0</v>
      </c>
      <c r="BD220" s="95">
        <f t="shared" si="717"/>
        <v>0</v>
      </c>
      <c r="BE220" s="95">
        <f t="shared" si="717"/>
        <v>0</v>
      </c>
      <c r="BF220" s="95">
        <f t="shared" si="717"/>
        <v>0</v>
      </c>
      <c r="BG220" s="95">
        <f t="shared" si="717"/>
        <v>0</v>
      </c>
      <c r="BH220" s="95">
        <f t="shared" si="717"/>
        <v>0</v>
      </c>
      <c r="BI220" s="95">
        <f t="shared" si="717"/>
        <v>0</v>
      </c>
      <c r="BJ220" s="95">
        <f t="shared" si="717"/>
        <v>0</v>
      </c>
      <c r="BK220" s="95">
        <f t="shared" si="717"/>
        <v>0</v>
      </c>
      <c r="BL220" s="95">
        <f t="shared" si="717"/>
        <v>0</v>
      </c>
      <c r="BM220" s="95">
        <f t="shared" si="717"/>
        <v>0</v>
      </c>
      <c r="BN220" s="95">
        <f t="shared" si="717"/>
        <v>0</v>
      </c>
      <c r="BO220" s="95">
        <f t="shared" si="717"/>
        <v>0</v>
      </c>
      <c r="BP220" s="95">
        <f t="shared" si="717"/>
        <v>0</v>
      </c>
      <c r="BQ220" s="95">
        <f t="shared" si="717"/>
        <v>7</v>
      </c>
      <c r="BR220" s="95">
        <f t="shared" si="717"/>
        <v>177720.88320000001</v>
      </c>
      <c r="BS220" s="95">
        <f t="shared" si="717"/>
        <v>0</v>
      </c>
      <c r="BT220" s="97">
        <f t="shared" si="717"/>
        <v>0</v>
      </c>
      <c r="BU220" s="98">
        <f t="shared" si="717"/>
        <v>0</v>
      </c>
      <c r="BV220" s="95">
        <f t="shared" si="717"/>
        <v>0</v>
      </c>
      <c r="BW220" s="95">
        <f t="shared" si="717"/>
        <v>0</v>
      </c>
      <c r="BX220" s="95">
        <f t="shared" si="717"/>
        <v>0</v>
      </c>
      <c r="BY220" s="95">
        <f t="shared" si="717"/>
        <v>0</v>
      </c>
      <c r="BZ220" s="95">
        <f t="shared" ref="BZ220:DQ220" si="718">SUM(BZ221:BZ228)</f>
        <v>0</v>
      </c>
      <c r="CA220" s="95">
        <f>SUM(CA221:CA228)</f>
        <v>0</v>
      </c>
      <c r="CB220" s="95">
        <f>SUM(CB221:CB228)</f>
        <v>0</v>
      </c>
      <c r="CC220" s="99">
        <f t="shared" si="718"/>
        <v>0</v>
      </c>
      <c r="CD220" s="95">
        <f t="shared" si="718"/>
        <v>0</v>
      </c>
      <c r="CE220" s="95">
        <f t="shared" si="718"/>
        <v>0</v>
      </c>
      <c r="CF220" s="95">
        <f t="shared" si="718"/>
        <v>0</v>
      </c>
      <c r="CG220" s="95">
        <f t="shared" si="718"/>
        <v>0</v>
      </c>
      <c r="CH220" s="95">
        <f t="shared" si="718"/>
        <v>0</v>
      </c>
      <c r="CI220" s="95">
        <f t="shared" si="718"/>
        <v>0</v>
      </c>
      <c r="CJ220" s="95">
        <f t="shared" si="718"/>
        <v>0</v>
      </c>
      <c r="CK220" s="95">
        <f t="shared" si="718"/>
        <v>0</v>
      </c>
      <c r="CL220" s="95">
        <f t="shared" si="718"/>
        <v>0</v>
      </c>
      <c r="CM220" s="95">
        <f t="shared" si="718"/>
        <v>0</v>
      </c>
      <c r="CN220" s="95">
        <f t="shared" si="718"/>
        <v>0</v>
      </c>
      <c r="CO220" s="95">
        <f t="shared" si="718"/>
        <v>0</v>
      </c>
      <c r="CP220" s="95">
        <f t="shared" si="718"/>
        <v>0</v>
      </c>
      <c r="CQ220" s="95">
        <f t="shared" si="718"/>
        <v>0</v>
      </c>
      <c r="CR220" s="95">
        <f t="shared" si="718"/>
        <v>0</v>
      </c>
      <c r="CS220" s="95">
        <f t="shared" si="718"/>
        <v>0</v>
      </c>
      <c r="CT220" s="95">
        <f t="shared" si="718"/>
        <v>0</v>
      </c>
      <c r="CU220" s="95">
        <f t="shared" si="718"/>
        <v>0</v>
      </c>
      <c r="CV220" s="95">
        <f t="shared" si="718"/>
        <v>0</v>
      </c>
      <c r="CW220" s="95">
        <f t="shared" si="718"/>
        <v>1190</v>
      </c>
      <c r="CX220" s="95">
        <f t="shared" si="718"/>
        <v>26086886.783999998</v>
      </c>
      <c r="CY220" s="95">
        <f t="shared" si="718"/>
        <v>0</v>
      </c>
      <c r="CZ220" s="95">
        <f t="shared" si="718"/>
        <v>0</v>
      </c>
      <c r="DA220" s="95">
        <f t="shared" si="718"/>
        <v>0</v>
      </c>
      <c r="DB220" s="95">
        <f t="shared" si="718"/>
        <v>0</v>
      </c>
      <c r="DC220" s="95">
        <f t="shared" si="718"/>
        <v>0</v>
      </c>
      <c r="DD220" s="95">
        <f t="shared" si="718"/>
        <v>0</v>
      </c>
      <c r="DE220" s="95">
        <f t="shared" si="718"/>
        <v>31</v>
      </c>
      <c r="DF220" s="95">
        <f t="shared" si="718"/>
        <v>737859.02399999998</v>
      </c>
      <c r="DG220" s="95">
        <f t="shared" si="718"/>
        <v>0</v>
      </c>
      <c r="DH220" s="95">
        <f t="shared" si="718"/>
        <v>0</v>
      </c>
      <c r="DI220" s="95">
        <f t="shared" si="718"/>
        <v>4</v>
      </c>
      <c r="DJ220" s="95">
        <f t="shared" si="718"/>
        <v>154533.61170000001</v>
      </c>
      <c r="DK220" s="95">
        <f t="shared" si="718"/>
        <v>8123</v>
      </c>
      <c r="DL220" s="95">
        <f t="shared" si="718"/>
        <v>342510986.78889996</v>
      </c>
      <c r="DM220" s="95">
        <f t="shared" si="718"/>
        <v>0</v>
      </c>
      <c r="DN220" s="95">
        <f t="shared" si="718"/>
        <v>9724.7900000000009</v>
      </c>
      <c r="DO220" s="95">
        <f t="shared" si="718"/>
        <v>9724.7900000000009</v>
      </c>
      <c r="DQ220" s="95">
        <f t="shared" si="718"/>
        <v>7034.4</v>
      </c>
    </row>
    <row r="221" spans="1:121" ht="25.5" hidden="1" customHeight="1" x14ac:dyDescent="0.25">
      <c r="A221" s="128"/>
      <c r="B221" s="129">
        <v>188</v>
      </c>
      <c r="C221" s="101" t="s">
        <v>537</v>
      </c>
      <c r="D221" s="102" t="s">
        <v>538</v>
      </c>
      <c r="E221" s="89">
        <v>23150</v>
      </c>
      <c r="F221" s="130">
        <v>0.49</v>
      </c>
      <c r="G221" s="188">
        <v>0.8</v>
      </c>
      <c r="H221" s="272"/>
      <c r="I221" s="106">
        <v>1.4</v>
      </c>
      <c r="J221" s="106">
        <v>1.68</v>
      </c>
      <c r="K221" s="106">
        <v>2.23</v>
      </c>
      <c r="L221" s="107">
        <v>2.57</v>
      </c>
      <c r="M221" s="110"/>
      <c r="N221" s="109">
        <f t="shared" ref="N221:N228" si="719">(M221*$E221*$F221*$G221*$I221*$N$11)</f>
        <v>0</v>
      </c>
      <c r="O221" s="110"/>
      <c r="P221" s="110">
        <f t="shared" ref="P221:P228" si="720">(O221*$E221*$F221*$G221*$I221*$P$11)</f>
        <v>0</v>
      </c>
      <c r="Q221" s="110"/>
      <c r="R221" s="109">
        <f t="shared" ref="R221:R228" si="721">(Q221*$E221*$F221*$G221*$I221*$R$11)</f>
        <v>0</v>
      </c>
      <c r="S221" s="110"/>
      <c r="T221" s="109">
        <f t="shared" ref="T221:T228" si="722">(S221/12*2*$E221*$F221*$G221*$I221*$T$11)+(S221/12*10*$E221*$F221*$G221*$I221*$T$12)</f>
        <v>0</v>
      </c>
      <c r="U221" s="110">
        <v>0</v>
      </c>
      <c r="V221" s="109">
        <f t="shared" ref="V221:V228" si="723">(U221*$E221*$F221*$G221*$I221*$V$11)</f>
        <v>0</v>
      </c>
      <c r="W221" s="110">
        <v>0</v>
      </c>
      <c r="X221" s="109">
        <f t="shared" ref="X221:X228" si="724">(W221*$E221*$F221*$G221*$I221*$X$11)</f>
        <v>0</v>
      </c>
      <c r="Y221" s="110"/>
      <c r="Z221" s="109">
        <f t="shared" ref="Z221:Z228" si="725">(Y221*$E221*$F221*$G221*$I221*$Z$11)</f>
        <v>0</v>
      </c>
      <c r="AA221" s="110">
        <v>184</v>
      </c>
      <c r="AB221" s="109">
        <f t="shared" ref="AB221:AB228" si="726">(AA221*$E221*$F221*$G221*$I221*$AB$11)</f>
        <v>3272735.872</v>
      </c>
      <c r="AC221" s="110"/>
      <c r="AD221" s="109">
        <f t="shared" ref="AD221:AD228" si="727">(AC221*$E221*$F221*$G221*$I221*$AD$11)</f>
        <v>0</v>
      </c>
      <c r="AE221" s="110">
        <v>0</v>
      </c>
      <c r="AF221" s="109">
        <f t="shared" ref="AF221:AF228" si="728">(AE221*$E221*$F221*$G221*$I221*$AF$11)</f>
        <v>0</v>
      </c>
      <c r="AG221" s="117"/>
      <c r="AH221" s="109">
        <f t="shared" ref="AH221:AH228" si="729">(AG221*$E221*$F221*$G221*$I221*$AH$11)</f>
        <v>0</v>
      </c>
      <c r="AI221" s="110">
        <v>377</v>
      </c>
      <c r="AJ221" s="109">
        <f t="shared" ref="AJ221:AJ228" si="730">(AI221*$E221*$F221*$G221*$I221*$AJ$11)</f>
        <v>5268647.3839999996</v>
      </c>
      <c r="AK221" s="110">
        <v>0</v>
      </c>
      <c r="AL221" s="110">
        <f t="shared" ref="AL221:AL228" si="731">(AK221*$E221*$F221*$G221*$I221*$AL$11)</f>
        <v>0</v>
      </c>
      <c r="AM221" s="110">
        <v>0</v>
      </c>
      <c r="AN221" s="109">
        <f t="shared" ref="AN221:AN228" si="732">(AM221*$E221*$F221*$G221*$J221*$AN$11)</f>
        <v>0</v>
      </c>
      <c r="AO221" s="132">
        <v>0</v>
      </c>
      <c r="AP221" s="109">
        <f t="shared" ref="AP221:AP228" si="733">(AO221*$E221*$F221*$G221*$J221*$AP$11)</f>
        <v>0</v>
      </c>
      <c r="AQ221" s="110">
        <v>0</v>
      </c>
      <c r="AR221" s="116">
        <f t="shared" ref="AR221:AR228" si="734">(AQ221*$E221*$F221*$G221*$J221*$AR$11)</f>
        <v>0</v>
      </c>
      <c r="AS221" s="110"/>
      <c r="AT221" s="109">
        <f t="shared" ref="AT221:AT228" si="735">(AS221*$E221*$F221*$G221*$I221*$AT$11)</f>
        <v>0</v>
      </c>
      <c r="AU221" s="110"/>
      <c r="AV221" s="110">
        <f t="shared" ref="AV221:AV228" si="736">(AU221*$E221*$F221*$G221*$I221*$AV$11)</f>
        <v>0</v>
      </c>
      <c r="AW221" s="110"/>
      <c r="AX221" s="109">
        <f t="shared" ref="AX221:AX228" si="737">(AW221*$E221*$F221*$G221*$I221*$AX$11)</f>
        <v>0</v>
      </c>
      <c r="AY221" s="110">
        <v>0</v>
      </c>
      <c r="AZ221" s="109">
        <f t="shared" ref="AZ221:AZ228" si="738">(AY221*$E221*$F221*$G221*$I221*$AZ$11)</f>
        <v>0</v>
      </c>
      <c r="BA221" s="110">
        <v>0</v>
      </c>
      <c r="BB221" s="109">
        <f t="shared" ref="BB221:BB228" si="739">(BA221*$E221*$F221*$G221*$I221*$BB$11)</f>
        <v>0</v>
      </c>
      <c r="BC221" s="110">
        <v>0</v>
      </c>
      <c r="BD221" s="109">
        <f t="shared" ref="BD221:BD228" si="740">(BC221*$E221*$F221*$G221*$I221*$BD$11)</f>
        <v>0</v>
      </c>
      <c r="BE221" s="110"/>
      <c r="BF221" s="109">
        <f t="shared" ref="BF221:BF228" si="741">(BE221*$E221*$F221*$G221*$I221*$BF$11)</f>
        <v>0</v>
      </c>
      <c r="BG221" s="110"/>
      <c r="BH221" s="109">
        <f t="shared" ref="BH221:BH228" si="742">(BG221*$E221*$F221*$G221*$J221*$BH$11)</f>
        <v>0</v>
      </c>
      <c r="BI221" s="110">
        <v>0</v>
      </c>
      <c r="BJ221" s="109">
        <f t="shared" ref="BJ221:BJ228" si="743">(BI221*$E221*$F221*$G221*$J221*$BJ$11)</f>
        <v>0</v>
      </c>
      <c r="BK221" s="110">
        <v>0</v>
      </c>
      <c r="BL221" s="109">
        <f t="shared" ref="BL221:BL228" si="744">(BK221*$E221*$F221*$G221*$J221*$BL$11)</f>
        <v>0</v>
      </c>
      <c r="BM221" s="110"/>
      <c r="BN221" s="109">
        <f t="shared" ref="BN221:BN228" si="745">(BM221*$E221*$F221*$G221*$J221*$BN$11)</f>
        <v>0</v>
      </c>
      <c r="BO221" s="110"/>
      <c r="BP221" s="109">
        <f t="shared" ref="BP221:BP228" si="746">(BO221*$E221*$F221*$G221*$J221*$BP$11)</f>
        <v>0</v>
      </c>
      <c r="BQ221" s="110"/>
      <c r="BR221" s="109">
        <f t="shared" ref="BR221:BR228" si="747">(BQ221*$E221*$F221*$G221*$J221*$BR$11)</f>
        <v>0</v>
      </c>
      <c r="BS221" s="110"/>
      <c r="BT221" s="116">
        <f t="shared" ref="BT221:BT228" si="748">(BS221*$E221*$F221*$G221*$J221*$BT$11)</f>
        <v>0</v>
      </c>
      <c r="BU221" s="133">
        <v>0</v>
      </c>
      <c r="BV221" s="109">
        <f t="shared" ref="BV221:BV228" si="749">(BU221*$E221*$F221*$G221*$I221*$BV$11)</f>
        <v>0</v>
      </c>
      <c r="BW221" s="110">
        <v>0</v>
      </c>
      <c r="BX221" s="109">
        <f t="shared" ref="BX221:BX228" si="750">(BW221*$E221*$F221*$G221*$I221*$BX$11)</f>
        <v>0</v>
      </c>
      <c r="BY221" s="110">
        <v>0</v>
      </c>
      <c r="BZ221" s="109">
        <f t="shared" ref="BZ221:BZ228" si="751">(BY221*$E221*$F221*$G221*$I221*$BZ$11)</f>
        <v>0</v>
      </c>
      <c r="CA221" s="110"/>
      <c r="CB221" s="109">
        <f t="shared" ref="CB221:CB228" si="752">(CA221*$E221*$F221*$G221*$J221*$CB$11)</f>
        <v>0</v>
      </c>
      <c r="CC221" s="134"/>
      <c r="CD221" s="110">
        <f t="shared" ref="CD221:CD228" si="753">(CC221*$E221*$F221*$G221*$I221*$CD$11)</f>
        <v>0</v>
      </c>
      <c r="CE221" s="110">
        <v>0</v>
      </c>
      <c r="CF221" s="109">
        <f t="shared" ref="CF221:CF228" si="754">(CE221*$E221*$F221*$G221*$I221*$CF$11)</f>
        <v>0</v>
      </c>
      <c r="CG221" s="110"/>
      <c r="CH221" s="109">
        <f t="shared" ref="CH221:CH228" si="755">(CG221*$E221*$F221*$G221*$I221*$CH$11)</f>
        <v>0</v>
      </c>
      <c r="CI221" s="110"/>
      <c r="CJ221" s="109">
        <f t="shared" ref="CJ221:CJ228" si="756">(CI221*$E221*$F221*$G221*$I221*$CJ$11)</f>
        <v>0</v>
      </c>
      <c r="CK221" s="110"/>
      <c r="CL221" s="109">
        <f t="shared" ref="CL221:CL228" si="757">(CK221*$E221*$F221*$G221*$I221*$CL$11)</f>
        <v>0</v>
      </c>
      <c r="CM221" s="110"/>
      <c r="CN221" s="109">
        <f t="shared" ref="CN221:CN228" si="758">(CM221*$E221*$F221*$G221*$I221*$CN$11)</f>
        <v>0</v>
      </c>
      <c r="CO221" s="110"/>
      <c r="CP221" s="109">
        <f t="shared" ref="CP221:CP228" si="759">(CO221*$E221*$F221*$G221*$I221*$CP$11)</f>
        <v>0</v>
      </c>
      <c r="CQ221" s="110"/>
      <c r="CR221" s="109">
        <f t="shared" ref="CR221:CR228" si="760">(CQ221*$E221*$F221*$G221*$J221*$CR$11)</f>
        <v>0</v>
      </c>
      <c r="CS221" s="110"/>
      <c r="CT221" s="109">
        <f t="shared" ref="CT221:CT228" si="761">(CS221*$E221*$F221*$G221*$J221*$CT$11)</f>
        <v>0</v>
      </c>
      <c r="CU221" s="110">
        <v>0</v>
      </c>
      <c r="CV221" s="109">
        <f t="shared" ref="CV221:CV228" si="762">(CU221*$E221*$F221*$G221*$J221*$CV$11)</f>
        <v>0</v>
      </c>
      <c r="CW221" s="132">
        <v>30</v>
      </c>
      <c r="CX221" s="109">
        <f t="shared" ref="CX221:CX228" si="763">(CW221*$E221*$F221*$G221*$J221*$CX$11)</f>
        <v>411632.92800000001</v>
      </c>
      <c r="CY221" s="110">
        <v>0</v>
      </c>
      <c r="CZ221" s="116">
        <f t="shared" ref="CZ221:CZ228" si="764">(CY221*$E221*$F221*$G221*$J221*$CZ$11)</f>
        <v>0</v>
      </c>
      <c r="DA221" s="110">
        <v>0</v>
      </c>
      <c r="DB221" s="109">
        <f t="shared" ref="DB221:DB228" si="765">(DA221*$E221*$F221*$G221*$J221*$DB$11)</f>
        <v>0</v>
      </c>
      <c r="DC221" s="134"/>
      <c r="DD221" s="109">
        <f t="shared" ref="DD221:DD228" si="766">(DC221*$E221*$F221*$G221*$J221*$DD$11)</f>
        <v>0</v>
      </c>
      <c r="DE221" s="110"/>
      <c r="DF221" s="109">
        <f t="shared" ref="DF221:DF228" si="767">(DE221*$E221*$F221*$G221*$J221*$DF$11)</f>
        <v>0</v>
      </c>
      <c r="DG221" s="110"/>
      <c r="DH221" s="109">
        <f t="shared" ref="DH221:DH228" si="768">(DG221*$E221*$F221*$G221*$K221*$DH$11)</f>
        <v>0</v>
      </c>
      <c r="DI221" s="110"/>
      <c r="DJ221" s="122">
        <f t="shared" ref="DJ221:DJ228" si="769">(DI221*$E221*$F221*$G221*$L221*$DJ$11)</f>
        <v>0</v>
      </c>
      <c r="DK221" s="123">
        <f t="shared" ref="DK221:DL228" si="770">SUM(M221,O221,Q221,S221,U221,W221,Y221,AA221,AC221,AE221,AG221,AI221,AO221,AS221,AU221,BY221,AK221,AY221,BA221,BC221,CO221,BE221,BG221,AM221,BK221,AQ221,CQ221,BM221,CS221,BO221,BQ221,BS221,CA221,BU221,BW221,CC221,CE221,CG221,CI221,CK221,CM221,CU221,CW221,BI221,AW221,CY221,DA221,DC221,DE221,DG221,DI221)</f>
        <v>591</v>
      </c>
      <c r="DL221" s="122">
        <f t="shared" si="770"/>
        <v>8953016.1839999985</v>
      </c>
      <c r="DM221" s="1"/>
      <c r="DN221" s="1">
        <f t="shared" ref="DN221:DN228" si="771">DK221*F221</f>
        <v>289.58999999999997</v>
      </c>
      <c r="DO221" s="52">
        <f t="shared" ref="DO221:DO228" si="772">DK221*F221</f>
        <v>289.58999999999997</v>
      </c>
      <c r="DQ221" s="52">
        <f t="shared" ref="DQ221:DQ228" si="773">DK221*G221</f>
        <v>472.8</v>
      </c>
    </row>
    <row r="222" spans="1:121" ht="30.75" hidden="1" customHeight="1" x14ac:dyDescent="0.25">
      <c r="A222" s="128"/>
      <c r="B222" s="129">
        <v>189</v>
      </c>
      <c r="C222" s="101" t="s">
        <v>539</v>
      </c>
      <c r="D222" s="102" t="s">
        <v>540</v>
      </c>
      <c r="E222" s="89">
        <v>23150</v>
      </c>
      <c r="F222" s="130">
        <v>0.79</v>
      </c>
      <c r="G222" s="188">
        <v>0.8</v>
      </c>
      <c r="H222" s="272"/>
      <c r="I222" s="106">
        <v>1.4</v>
      </c>
      <c r="J222" s="106">
        <v>1.68</v>
      </c>
      <c r="K222" s="106">
        <v>2.23</v>
      </c>
      <c r="L222" s="107">
        <v>2.57</v>
      </c>
      <c r="M222" s="110"/>
      <c r="N222" s="109">
        <f t="shared" si="719"/>
        <v>0</v>
      </c>
      <c r="O222" s="110"/>
      <c r="P222" s="110">
        <f t="shared" si="720"/>
        <v>0</v>
      </c>
      <c r="Q222" s="110"/>
      <c r="R222" s="109">
        <f t="shared" si="721"/>
        <v>0</v>
      </c>
      <c r="S222" s="110"/>
      <c r="T222" s="109">
        <f t="shared" si="722"/>
        <v>0</v>
      </c>
      <c r="U222" s="110">
        <v>0</v>
      </c>
      <c r="V222" s="109">
        <f t="shared" si="723"/>
        <v>0</v>
      </c>
      <c r="W222" s="110">
        <v>0</v>
      </c>
      <c r="X222" s="109">
        <f t="shared" si="724"/>
        <v>0</v>
      </c>
      <c r="Y222" s="110"/>
      <c r="Z222" s="109">
        <f t="shared" si="725"/>
        <v>0</v>
      </c>
      <c r="AA222" s="110">
        <v>504</v>
      </c>
      <c r="AB222" s="109">
        <f t="shared" si="726"/>
        <v>14452889.471999999</v>
      </c>
      <c r="AC222" s="110"/>
      <c r="AD222" s="109">
        <f t="shared" si="727"/>
        <v>0</v>
      </c>
      <c r="AE222" s="110">
        <v>0</v>
      </c>
      <c r="AF222" s="109">
        <f t="shared" si="728"/>
        <v>0</v>
      </c>
      <c r="AG222" s="117"/>
      <c r="AH222" s="109">
        <f t="shared" si="729"/>
        <v>0</v>
      </c>
      <c r="AI222" s="110">
        <v>170</v>
      </c>
      <c r="AJ222" s="109">
        <f t="shared" si="730"/>
        <v>3830343.4400000004</v>
      </c>
      <c r="AK222" s="110">
        <v>0</v>
      </c>
      <c r="AL222" s="110">
        <f t="shared" si="731"/>
        <v>0</v>
      </c>
      <c r="AM222" s="110">
        <v>0</v>
      </c>
      <c r="AN222" s="109">
        <f t="shared" si="732"/>
        <v>0</v>
      </c>
      <c r="AO222" s="132">
        <v>0</v>
      </c>
      <c r="AP222" s="109">
        <f t="shared" si="733"/>
        <v>0</v>
      </c>
      <c r="AQ222" s="110">
        <v>0</v>
      </c>
      <c r="AR222" s="116">
        <f t="shared" si="734"/>
        <v>0</v>
      </c>
      <c r="AS222" s="110"/>
      <c r="AT222" s="109">
        <f t="shared" si="735"/>
        <v>0</v>
      </c>
      <c r="AU222" s="110">
        <v>0</v>
      </c>
      <c r="AV222" s="110">
        <f t="shared" si="736"/>
        <v>0</v>
      </c>
      <c r="AW222" s="110"/>
      <c r="AX222" s="109">
        <f t="shared" si="737"/>
        <v>0</v>
      </c>
      <c r="AY222" s="110">
        <v>0</v>
      </c>
      <c r="AZ222" s="109">
        <f t="shared" si="738"/>
        <v>0</v>
      </c>
      <c r="BA222" s="110">
        <v>0</v>
      </c>
      <c r="BB222" s="109">
        <f t="shared" si="739"/>
        <v>0</v>
      </c>
      <c r="BC222" s="110">
        <v>0</v>
      </c>
      <c r="BD222" s="109">
        <f t="shared" si="740"/>
        <v>0</v>
      </c>
      <c r="BE222" s="110"/>
      <c r="BF222" s="109">
        <f t="shared" si="741"/>
        <v>0</v>
      </c>
      <c r="BG222" s="110"/>
      <c r="BH222" s="109">
        <f t="shared" si="742"/>
        <v>0</v>
      </c>
      <c r="BI222" s="110">
        <v>0</v>
      </c>
      <c r="BJ222" s="109">
        <f t="shared" si="743"/>
        <v>0</v>
      </c>
      <c r="BK222" s="110">
        <v>0</v>
      </c>
      <c r="BL222" s="109">
        <f t="shared" si="744"/>
        <v>0</v>
      </c>
      <c r="BM222" s="110"/>
      <c r="BN222" s="109">
        <f t="shared" si="745"/>
        <v>0</v>
      </c>
      <c r="BO222" s="110"/>
      <c r="BP222" s="109">
        <f t="shared" si="746"/>
        <v>0</v>
      </c>
      <c r="BQ222" s="110"/>
      <c r="BR222" s="109">
        <f t="shared" si="747"/>
        <v>0</v>
      </c>
      <c r="BS222" s="110"/>
      <c r="BT222" s="116">
        <f t="shared" si="748"/>
        <v>0</v>
      </c>
      <c r="BU222" s="133">
        <v>0</v>
      </c>
      <c r="BV222" s="109">
        <f t="shared" si="749"/>
        <v>0</v>
      </c>
      <c r="BW222" s="110">
        <v>0</v>
      </c>
      <c r="BX222" s="109">
        <f t="shared" si="750"/>
        <v>0</v>
      </c>
      <c r="BY222" s="110">
        <v>0</v>
      </c>
      <c r="BZ222" s="109">
        <f t="shared" si="751"/>
        <v>0</v>
      </c>
      <c r="CA222" s="110"/>
      <c r="CB222" s="109">
        <f t="shared" si="752"/>
        <v>0</v>
      </c>
      <c r="CC222" s="134"/>
      <c r="CD222" s="110">
        <f t="shared" si="753"/>
        <v>0</v>
      </c>
      <c r="CE222" s="110">
        <v>0</v>
      </c>
      <c r="CF222" s="109">
        <f t="shared" si="754"/>
        <v>0</v>
      </c>
      <c r="CG222" s="110"/>
      <c r="CH222" s="109">
        <f t="shared" si="755"/>
        <v>0</v>
      </c>
      <c r="CI222" s="110"/>
      <c r="CJ222" s="109">
        <f t="shared" si="756"/>
        <v>0</v>
      </c>
      <c r="CK222" s="110"/>
      <c r="CL222" s="109">
        <f t="shared" si="757"/>
        <v>0</v>
      </c>
      <c r="CM222" s="110"/>
      <c r="CN222" s="109">
        <f t="shared" si="758"/>
        <v>0</v>
      </c>
      <c r="CO222" s="110"/>
      <c r="CP222" s="109">
        <f t="shared" si="759"/>
        <v>0</v>
      </c>
      <c r="CQ222" s="110"/>
      <c r="CR222" s="109">
        <f t="shared" si="760"/>
        <v>0</v>
      </c>
      <c r="CS222" s="110"/>
      <c r="CT222" s="109">
        <f t="shared" si="761"/>
        <v>0</v>
      </c>
      <c r="CU222" s="110">
        <v>0</v>
      </c>
      <c r="CV222" s="109">
        <f t="shared" si="762"/>
        <v>0</v>
      </c>
      <c r="CW222" s="132">
        <v>105</v>
      </c>
      <c r="CX222" s="109">
        <f t="shared" si="763"/>
        <v>2322785.8080000002</v>
      </c>
      <c r="CY222" s="110">
        <v>0</v>
      </c>
      <c r="CZ222" s="116">
        <f t="shared" si="764"/>
        <v>0</v>
      </c>
      <c r="DA222" s="110">
        <v>0</v>
      </c>
      <c r="DB222" s="109">
        <f t="shared" si="765"/>
        <v>0</v>
      </c>
      <c r="DC222" s="134"/>
      <c r="DD222" s="109">
        <f t="shared" si="766"/>
        <v>0</v>
      </c>
      <c r="DE222" s="110"/>
      <c r="DF222" s="109">
        <f t="shared" si="767"/>
        <v>0</v>
      </c>
      <c r="DG222" s="110"/>
      <c r="DH222" s="109">
        <f t="shared" si="768"/>
        <v>0</v>
      </c>
      <c r="DI222" s="110"/>
      <c r="DJ222" s="122">
        <f t="shared" si="769"/>
        <v>0</v>
      </c>
      <c r="DK222" s="123">
        <f t="shared" si="770"/>
        <v>779</v>
      </c>
      <c r="DL222" s="122">
        <f t="shared" si="770"/>
        <v>20606018.719999999</v>
      </c>
      <c r="DM222" s="1"/>
      <c r="DN222" s="1">
        <f t="shared" si="771"/>
        <v>615.41000000000008</v>
      </c>
      <c r="DO222" s="52">
        <f t="shared" si="772"/>
        <v>615.41000000000008</v>
      </c>
      <c r="DQ222" s="52">
        <f t="shared" si="773"/>
        <v>623.20000000000005</v>
      </c>
    </row>
    <row r="223" spans="1:121" s="201" customFormat="1" ht="30.75" hidden="1" customHeight="1" x14ac:dyDescent="0.25">
      <c r="A223" s="184"/>
      <c r="B223" s="185">
        <v>190</v>
      </c>
      <c r="C223" s="101" t="s">
        <v>541</v>
      </c>
      <c r="D223" s="186" t="s">
        <v>542</v>
      </c>
      <c r="E223" s="89">
        <v>23150</v>
      </c>
      <c r="F223" s="187">
        <v>1.07</v>
      </c>
      <c r="G223" s="188">
        <v>0.8</v>
      </c>
      <c r="H223" s="273"/>
      <c r="I223" s="190">
        <v>1.4</v>
      </c>
      <c r="J223" s="190">
        <v>1.68</v>
      </c>
      <c r="K223" s="190">
        <v>2.23</v>
      </c>
      <c r="L223" s="191">
        <v>2.57</v>
      </c>
      <c r="M223" s="192"/>
      <c r="N223" s="193">
        <f t="shared" si="719"/>
        <v>0</v>
      </c>
      <c r="O223" s="192"/>
      <c r="P223" s="192">
        <f t="shared" si="720"/>
        <v>0</v>
      </c>
      <c r="Q223" s="192"/>
      <c r="R223" s="193">
        <f t="shared" si="721"/>
        <v>0</v>
      </c>
      <c r="S223" s="192"/>
      <c r="T223" s="109">
        <f t="shared" si="722"/>
        <v>0</v>
      </c>
      <c r="U223" s="192">
        <v>0</v>
      </c>
      <c r="V223" s="193">
        <f t="shared" si="723"/>
        <v>0</v>
      </c>
      <c r="W223" s="192">
        <v>0</v>
      </c>
      <c r="X223" s="193">
        <f t="shared" si="724"/>
        <v>0</v>
      </c>
      <c r="Y223" s="192"/>
      <c r="Z223" s="193">
        <f t="shared" si="725"/>
        <v>0</v>
      </c>
      <c r="AA223" s="192">
        <v>289</v>
      </c>
      <c r="AB223" s="193">
        <f t="shared" si="726"/>
        <v>11224801.616</v>
      </c>
      <c r="AC223" s="192"/>
      <c r="AD223" s="193">
        <f t="shared" si="727"/>
        <v>0</v>
      </c>
      <c r="AE223" s="192">
        <v>0</v>
      </c>
      <c r="AF223" s="193">
        <f t="shared" si="728"/>
        <v>0</v>
      </c>
      <c r="AG223" s="194"/>
      <c r="AH223" s="193">
        <f t="shared" si="729"/>
        <v>0</v>
      </c>
      <c r="AI223" s="192">
        <v>60</v>
      </c>
      <c r="AJ223" s="193">
        <f t="shared" si="730"/>
        <v>1831035.36</v>
      </c>
      <c r="AK223" s="192">
        <v>0</v>
      </c>
      <c r="AL223" s="192">
        <f t="shared" si="731"/>
        <v>0</v>
      </c>
      <c r="AM223" s="192">
        <v>0</v>
      </c>
      <c r="AN223" s="193">
        <f t="shared" si="732"/>
        <v>0</v>
      </c>
      <c r="AO223" s="195">
        <v>0</v>
      </c>
      <c r="AP223" s="193">
        <f t="shared" si="733"/>
        <v>0</v>
      </c>
      <c r="AQ223" s="192">
        <v>0</v>
      </c>
      <c r="AR223" s="196">
        <f t="shared" si="734"/>
        <v>0</v>
      </c>
      <c r="AS223" s="192"/>
      <c r="AT223" s="193">
        <f t="shared" si="735"/>
        <v>0</v>
      </c>
      <c r="AU223" s="192">
        <v>10</v>
      </c>
      <c r="AV223" s="192">
        <f t="shared" si="736"/>
        <v>249686.63999999998</v>
      </c>
      <c r="AW223" s="192"/>
      <c r="AX223" s="193">
        <f t="shared" si="737"/>
        <v>0</v>
      </c>
      <c r="AY223" s="192">
        <v>0</v>
      </c>
      <c r="AZ223" s="193">
        <f t="shared" si="738"/>
        <v>0</v>
      </c>
      <c r="BA223" s="192">
        <v>0</v>
      </c>
      <c r="BB223" s="193">
        <f t="shared" si="739"/>
        <v>0</v>
      </c>
      <c r="BC223" s="192">
        <v>0</v>
      </c>
      <c r="BD223" s="193">
        <f t="shared" si="740"/>
        <v>0</v>
      </c>
      <c r="BE223" s="192"/>
      <c r="BF223" s="193">
        <f t="shared" si="741"/>
        <v>0</v>
      </c>
      <c r="BG223" s="192"/>
      <c r="BH223" s="193">
        <f t="shared" si="742"/>
        <v>0</v>
      </c>
      <c r="BI223" s="192">
        <v>0</v>
      </c>
      <c r="BJ223" s="193">
        <f t="shared" si="743"/>
        <v>0</v>
      </c>
      <c r="BK223" s="192">
        <v>0</v>
      </c>
      <c r="BL223" s="193">
        <f t="shared" si="744"/>
        <v>0</v>
      </c>
      <c r="BM223" s="192"/>
      <c r="BN223" s="193">
        <f t="shared" si="745"/>
        <v>0</v>
      </c>
      <c r="BO223" s="192"/>
      <c r="BP223" s="193">
        <f t="shared" si="746"/>
        <v>0</v>
      </c>
      <c r="BQ223" s="192"/>
      <c r="BR223" s="193">
        <f t="shared" si="747"/>
        <v>0</v>
      </c>
      <c r="BS223" s="192"/>
      <c r="BT223" s="196">
        <f t="shared" si="748"/>
        <v>0</v>
      </c>
      <c r="BU223" s="197">
        <v>0</v>
      </c>
      <c r="BV223" s="193">
        <f t="shared" si="749"/>
        <v>0</v>
      </c>
      <c r="BW223" s="192">
        <v>0</v>
      </c>
      <c r="BX223" s="193">
        <f t="shared" si="750"/>
        <v>0</v>
      </c>
      <c r="BY223" s="192">
        <v>0</v>
      </c>
      <c r="BZ223" s="193">
        <f t="shared" si="751"/>
        <v>0</v>
      </c>
      <c r="CA223" s="192"/>
      <c r="CB223" s="193">
        <f t="shared" si="752"/>
        <v>0</v>
      </c>
      <c r="CC223" s="198"/>
      <c r="CD223" s="192">
        <f t="shared" si="753"/>
        <v>0</v>
      </c>
      <c r="CE223" s="192">
        <v>0</v>
      </c>
      <c r="CF223" s="193">
        <f t="shared" si="754"/>
        <v>0</v>
      </c>
      <c r="CG223" s="192"/>
      <c r="CH223" s="193">
        <f t="shared" si="755"/>
        <v>0</v>
      </c>
      <c r="CI223" s="192"/>
      <c r="CJ223" s="193">
        <f t="shared" si="756"/>
        <v>0</v>
      </c>
      <c r="CK223" s="192"/>
      <c r="CL223" s="193">
        <f t="shared" si="757"/>
        <v>0</v>
      </c>
      <c r="CM223" s="192"/>
      <c r="CN223" s="193">
        <f t="shared" si="758"/>
        <v>0</v>
      </c>
      <c r="CO223" s="192"/>
      <c r="CP223" s="193">
        <f t="shared" si="759"/>
        <v>0</v>
      </c>
      <c r="CQ223" s="192"/>
      <c r="CR223" s="193">
        <f t="shared" si="760"/>
        <v>0</v>
      </c>
      <c r="CS223" s="192"/>
      <c r="CT223" s="193">
        <f t="shared" si="761"/>
        <v>0</v>
      </c>
      <c r="CU223" s="192">
        <v>0</v>
      </c>
      <c r="CV223" s="193">
        <f t="shared" si="762"/>
        <v>0</v>
      </c>
      <c r="CW223" s="195">
        <v>15</v>
      </c>
      <c r="CX223" s="193">
        <f t="shared" si="763"/>
        <v>449435.95199999999</v>
      </c>
      <c r="CY223" s="192">
        <v>0</v>
      </c>
      <c r="CZ223" s="196">
        <f t="shared" si="764"/>
        <v>0</v>
      </c>
      <c r="DA223" s="192">
        <v>0</v>
      </c>
      <c r="DB223" s="193">
        <f t="shared" si="765"/>
        <v>0</v>
      </c>
      <c r="DC223" s="198"/>
      <c r="DD223" s="193">
        <f t="shared" si="766"/>
        <v>0</v>
      </c>
      <c r="DE223" s="192"/>
      <c r="DF223" s="193">
        <f t="shared" si="767"/>
        <v>0</v>
      </c>
      <c r="DG223" s="192"/>
      <c r="DH223" s="193">
        <f t="shared" si="768"/>
        <v>0</v>
      </c>
      <c r="DI223" s="192"/>
      <c r="DJ223" s="199">
        <f t="shared" si="769"/>
        <v>0</v>
      </c>
      <c r="DK223" s="200">
        <f t="shared" si="770"/>
        <v>374</v>
      </c>
      <c r="DL223" s="199">
        <f t="shared" si="770"/>
        <v>13754959.568</v>
      </c>
      <c r="DN223" s="1">
        <f t="shared" si="771"/>
        <v>400.18</v>
      </c>
      <c r="DO223" s="52">
        <f t="shared" si="772"/>
        <v>400.18</v>
      </c>
      <c r="DQ223" s="52">
        <f t="shared" si="773"/>
        <v>299.2</v>
      </c>
    </row>
    <row r="224" spans="1:121" s="201" customFormat="1" ht="27" hidden="1" customHeight="1" x14ac:dyDescent="0.25">
      <c r="A224" s="184"/>
      <c r="B224" s="185">
        <v>191</v>
      </c>
      <c r="C224" s="101" t="s">
        <v>543</v>
      </c>
      <c r="D224" s="186" t="s">
        <v>544</v>
      </c>
      <c r="E224" s="89">
        <v>23150</v>
      </c>
      <c r="F224" s="187">
        <v>1.19</v>
      </c>
      <c r="G224" s="188">
        <v>0.8</v>
      </c>
      <c r="H224" s="273"/>
      <c r="I224" s="190">
        <v>1.4</v>
      </c>
      <c r="J224" s="190">
        <v>1.68</v>
      </c>
      <c r="K224" s="190">
        <v>2.23</v>
      </c>
      <c r="L224" s="191">
        <v>2.57</v>
      </c>
      <c r="M224" s="192"/>
      <c r="N224" s="193">
        <f t="shared" si="719"/>
        <v>0</v>
      </c>
      <c r="O224" s="192"/>
      <c r="P224" s="192">
        <f t="shared" si="720"/>
        <v>0</v>
      </c>
      <c r="Q224" s="192"/>
      <c r="R224" s="193">
        <f t="shared" si="721"/>
        <v>0</v>
      </c>
      <c r="S224" s="192"/>
      <c r="T224" s="109">
        <f t="shared" si="722"/>
        <v>0</v>
      </c>
      <c r="U224" s="192">
        <v>0</v>
      </c>
      <c r="V224" s="193">
        <f t="shared" si="723"/>
        <v>0</v>
      </c>
      <c r="W224" s="192">
        <v>0</v>
      </c>
      <c r="X224" s="193">
        <f t="shared" si="724"/>
        <v>0</v>
      </c>
      <c r="Y224" s="192"/>
      <c r="Z224" s="193">
        <f t="shared" si="725"/>
        <v>0</v>
      </c>
      <c r="AA224" s="192">
        <v>560</v>
      </c>
      <c r="AB224" s="193">
        <f t="shared" si="726"/>
        <v>24189786.879999999</v>
      </c>
      <c r="AC224" s="192"/>
      <c r="AD224" s="193">
        <f t="shared" si="727"/>
        <v>0</v>
      </c>
      <c r="AE224" s="192">
        <v>0</v>
      </c>
      <c r="AF224" s="193">
        <f t="shared" si="728"/>
        <v>0</v>
      </c>
      <c r="AG224" s="194"/>
      <c r="AH224" s="193">
        <f t="shared" si="729"/>
        <v>0</v>
      </c>
      <c r="AI224" s="192">
        <v>169</v>
      </c>
      <c r="AJ224" s="193">
        <f t="shared" si="730"/>
        <v>5735818.0880000005</v>
      </c>
      <c r="AK224" s="192">
        <v>0</v>
      </c>
      <c r="AL224" s="192">
        <f t="shared" si="731"/>
        <v>0</v>
      </c>
      <c r="AM224" s="192">
        <v>0</v>
      </c>
      <c r="AN224" s="193">
        <f t="shared" si="732"/>
        <v>0</v>
      </c>
      <c r="AO224" s="195">
        <v>0</v>
      </c>
      <c r="AP224" s="193">
        <f t="shared" si="733"/>
        <v>0</v>
      </c>
      <c r="AQ224" s="192">
        <v>0</v>
      </c>
      <c r="AR224" s="196">
        <f t="shared" si="734"/>
        <v>0</v>
      </c>
      <c r="AS224" s="192"/>
      <c r="AT224" s="193">
        <f t="shared" si="735"/>
        <v>0</v>
      </c>
      <c r="AU224" s="192">
        <v>5</v>
      </c>
      <c r="AV224" s="192">
        <f t="shared" si="736"/>
        <v>138844.43999999997</v>
      </c>
      <c r="AW224" s="192"/>
      <c r="AX224" s="193">
        <f t="shared" si="737"/>
        <v>0</v>
      </c>
      <c r="AY224" s="192">
        <v>0</v>
      </c>
      <c r="AZ224" s="193">
        <f t="shared" si="738"/>
        <v>0</v>
      </c>
      <c r="BA224" s="192">
        <v>0</v>
      </c>
      <c r="BB224" s="193">
        <f t="shared" si="739"/>
        <v>0</v>
      </c>
      <c r="BC224" s="192">
        <v>0</v>
      </c>
      <c r="BD224" s="193">
        <f t="shared" si="740"/>
        <v>0</v>
      </c>
      <c r="BE224" s="192"/>
      <c r="BF224" s="193">
        <f t="shared" si="741"/>
        <v>0</v>
      </c>
      <c r="BG224" s="192"/>
      <c r="BH224" s="193">
        <f t="shared" si="742"/>
        <v>0</v>
      </c>
      <c r="BI224" s="192">
        <v>0</v>
      </c>
      <c r="BJ224" s="193">
        <f t="shared" si="743"/>
        <v>0</v>
      </c>
      <c r="BK224" s="192">
        <v>0</v>
      </c>
      <c r="BL224" s="193">
        <f t="shared" si="744"/>
        <v>0</v>
      </c>
      <c r="BM224" s="192"/>
      <c r="BN224" s="193">
        <f t="shared" si="745"/>
        <v>0</v>
      </c>
      <c r="BO224" s="192"/>
      <c r="BP224" s="193">
        <f t="shared" si="746"/>
        <v>0</v>
      </c>
      <c r="BQ224" s="192"/>
      <c r="BR224" s="193">
        <f t="shared" si="747"/>
        <v>0</v>
      </c>
      <c r="BS224" s="192"/>
      <c r="BT224" s="196">
        <f t="shared" si="748"/>
        <v>0</v>
      </c>
      <c r="BU224" s="197">
        <v>0</v>
      </c>
      <c r="BV224" s="193">
        <f t="shared" si="749"/>
        <v>0</v>
      </c>
      <c r="BW224" s="192">
        <v>0</v>
      </c>
      <c r="BX224" s="193">
        <f t="shared" si="750"/>
        <v>0</v>
      </c>
      <c r="BY224" s="192">
        <v>0</v>
      </c>
      <c r="BZ224" s="193">
        <f t="shared" si="751"/>
        <v>0</v>
      </c>
      <c r="CA224" s="192"/>
      <c r="CB224" s="193">
        <f t="shared" si="752"/>
        <v>0</v>
      </c>
      <c r="CC224" s="198"/>
      <c r="CD224" s="192">
        <f t="shared" si="753"/>
        <v>0</v>
      </c>
      <c r="CE224" s="192">
        <v>0</v>
      </c>
      <c r="CF224" s="193">
        <f t="shared" si="754"/>
        <v>0</v>
      </c>
      <c r="CG224" s="192"/>
      <c r="CH224" s="193">
        <f t="shared" si="755"/>
        <v>0</v>
      </c>
      <c r="CI224" s="192"/>
      <c r="CJ224" s="193">
        <f t="shared" si="756"/>
        <v>0</v>
      </c>
      <c r="CK224" s="192"/>
      <c r="CL224" s="193">
        <f t="shared" si="757"/>
        <v>0</v>
      </c>
      <c r="CM224" s="192"/>
      <c r="CN224" s="193">
        <f t="shared" si="758"/>
        <v>0</v>
      </c>
      <c r="CO224" s="192"/>
      <c r="CP224" s="193">
        <f t="shared" si="759"/>
        <v>0</v>
      </c>
      <c r="CQ224" s="192"/>
      <c r="CR224" s="193">
        <f t="shared" si="760"/>
        <v>0</v>
      </c>
      <c r="CS224" s="192"/>
      <c r="CT224" s="193">
        <f t="shared" si="761"/>
        <v>0</v>
      </c>
      <c r="CU224" s="192">
        <v>0</v>
      </c>
      <c r="CV224" s="193">
        <f t="shared" si="762"/>
        <v>0</v>
      </c>
      <c r="CW224" s="195">
        <v>150</v>
      </c>
      <c r="CX224" s="193">
        <f t="shared" si="763"/>
        <v>4998399.84</v>
      </c>
      <c r="CY224" s="192">
        <v>0</v>
      </c>
      <c r="CZ224" s="196">
        <f t="shared" si="764"/>
        <v>0</v>
      </c>
      <c r="DA224" s="192">
        <v>0</v>
      </c>
      <c r="DB224" s="193">
        <f t="shared" si="765"/>
        <v>0</v>
      </c>
      <c r="DC224" s="198"/>
      <c r="DD224" s="193">
        <f t="shared" si="766"/>
        <v>0</v>
      </c>
      <c r="DE224" s="192"/>
      <c r="DF224" s="193">
        <f t="shared" si="767"/>
        <v>0</v>
      </c>
      <c r="DG224" s="192"/>
      <c r="DH224" s="193">
        <f t="shared" si="768"/>
        <v>0</v>
      </c>
      <c r="DI224" s="192"/>
      <c r="DJ224" s="199">
        <f t="shared" si="769"/>
        <v>0</v>
      </c>
      <c r="DK224" s="200">
        <f t="shared" si="770"/>
        <v>884</v>
      </c>
      <c r="DL224" s="199">
        <f t="shared" si="770"/>
        <v>35062849.247999996</v>
      </c>
      <c r="DN224" s="1">
        <f t="shared" si="771"/>
        <v>1051.96</v>
      </c>
      <c r="DO224" s="52">
        <f t="shared" si="772"/>
        <v>1051.96</v>
      </c>
      <c r="DQ224" s="52">
        <f t="shared" si="773"/>
        <v>707.2</v>
      </c>
    </row>
    <row r="225" spans="1:121" s="201" customFormat="1" ht="27" hidden="1" customHeight="1" x14ac:dyDescent="0.25">
      <c r="A225" s="184"/>
      <c r="B225" s="185">
        <v>192</v>
      </c>
      <c r="C225" s="101" t="s">
        <v>545</v>
      </c>
      <c r="D225" s="186" t="s">
        <v>546</v>
      </c>
      <c r="E225" s="89">
        <v>23150</v>
      </c>
      <c r="F225" s="187">
        <v>2.11</v>
      </c>
      <c r="G225" s="188">
        <v>0.8</v>
      </c>
      <c r="H225" s="274"/>
      <c r="I225" s="190">
        <v>1.4</v>
      </c>
      <c r="J225" s="190">
        <v>1.68</v>
      </c>
      <c r="K225" s="190">
        <v>2.23</v>
      </c>
      <c r="L225" s="191">
        <v>2.57</v>
      </c>
      <c r="M225" s="192"/>
      <c r="N225" s="193">
        <f t="shared" si="719"/>
        <v>0</v>
      </c>
      <c r="O225" s="192"/>
      <c r="P225" s="192">
        <f t="shared" si="720"/>
        <v>0</v>
      </c>
      <c r="Q225" s="192"/>
      <c r="R225" s="193">
        <f t="shared" si="721"/>
        <v>0</v>
      </c>
      <c r="S225" s="192"/>
      <c r="T225" s="109">
        <f t="shared" si="722"/>
        <v>0</v>
      </c>
      <c r="U225" s="192">
        <v>0</v>
      </c>
      <c r="V225" s="193">
        <f t="shared" si="723"/>
        <v>0</v>
      </c>
      <c r="W225" s="192">
        <v>0</v>
      </c>
      <c r="X225" s="193">
        <f t="shared" si="724"/>
        <v>0</v>
      </c>
      <c r="Y225" s="192"/>
      <c r="Z225" s="193">
        <f t="shared" si="725"/>
        <v>0</v>
      </c>
      <c r="AA225" s="275">
        <f>3519-300-500-19-100</f>
        <v>2600</v>
      </c>
      <c r="AB225" s="193">
        <f t="shared" si="726"/>
        <v>199137411.19999999</v>
      </c>
      <c r="AC225" s="192"/>
      <c r="AD225" s="193">
        <f t="shared" si="727"/>
        <v>0</v>
      </c>
      <c r="AE225" s="192">
        <v>0</v>
      </c>
      <c r="AF225" s="193">
        <f t="shared" si="728"/>
        <v>0</v>
      </c>
      <c r="AG225" s="194"/>
      <c r="AH225" s="193">
        <f t="shared" si="729"/>
        <v>0</v>
      </c>
      <c r="AI225" s="192">
        <v>100</v>
      </c>
      <c r="AJ225" s="193">
        <f t="shared" si="730"/>
        <v>6017888.8000000007</v>
      </c>
      <c r="AK225" s="192">
        <v>0</v>
      </c>
      <c r="AL225" s="192">
        <f t="shared" si="731"/>
        <v>0</v>
      </c>
      <c r="AM225" s="192">
        <v>0</v>
      </c>
      <c r="AN225" s="193">
        <f t="shared" si="732"/>
        <v>0</v>
      </c>
      <c r="AO225" s="195">
        <v>0</v>
      </c>
      <c r="AP225" s="193">
        <f t="shared" si="733"/>
        <v>0</v>
      </c>
      <c r="AQ225" s="192">
        <v>0</v>
      </c>
      <c r="AR225" s="196">
        <f t="shared" si="734"/>
        <v>0</v>
      </c>
      <c r="AS225" s="192"/>
      <c r="AT225" s="193">
        <f t="shared" si="735"/>
        <v>0</v>
      </c>
      <c r="AU225" s="192"/>
      <c r="AV225" s="192">
        <f t="shared" si="736"/>
        <v>0</v>
      </c>
      <c r="AW225" s="192"/>
      <c r="AX225" s="193">
        <f t="shared" si="737"/>
        <v>0</v>
      </c>
      <c r="AY225" s="192">
        <v>0</v>
      </c>
      <c r="AZ225" s="193">
        <f t="shared" si="738"/>
        <v>0</v>
      </c>
      <c r="BA225" s="192">
        <v>0</v>
      </c>
      <c r="BB225" s="193">
        <f t="shared" si="739"/>
        <v>0</v>
      </c>
      <c r="BC225" s="192">
        <v>0</v>
      </c>
      <c r="BD225" s="193">
        <f t="shared" si="740"/>
        <v>0</v>
      </c>
      <c r="BE225" s="192"/>
      <c r="BF225" s="193">
        <f t="shared" si="741"/>
        <v>0</v>
      </c>
      <c r="BG225" s="192"/>
      <c r="BH225" s="193">
        <f t="shared" si="742"/>
        <v>0</v>
      </c>
      <c r="BI225" s="192">
        <v>0</v>
      </c>
      <c r="BJ225" s="193">
        <f t="shared" si="743"/>
        <v>0</v>
      </c>
      <c r="BK225" s="192">
        <v>0</v>
      </c>
      <c r="BL225" s="193">
        <f t="shared" si="744"/>
        <v>0</v>
      </c>
      <c r="BM225" s="192"/>
      <c r="BN225" s="193">
        <f t="shared" si="745"/>
        <v>0</v>
      </c>
      <c r="BO225" s="192"/>
      <c r="BP225" s="193">
        <f t="shared" si="746"/>
        <v>0</v>
      </c>
      <c r="BQ225" s="192"/>
      <c r="BR225" s="193">
        <f t="shared" si="747"/>
        <v>0</v>
      </c>
      <c r="BS225" s="192"/>
      <c r="BT225" s="196">
        <f t="shared" si="748"/>
        <v>0</v>
      </c>
      <c r="BU225" s="197">
        <v>0</v>
      </c>
      <c r="BV225" s="193">
        <f t="shared" si="749"/>
        <v>0</v>
      </c>
      <c r="BW225" s="192">
        <v>0</v>
      </c>
      <c r="BX225" s="193">
        <f t="shared" si="750"/>
        <v>0</v>
      </c>
      <c r="BY225" s="192">
        <v>0</v>
      </c>
      <c r="BZ225" s="193">
        <f t="shared" si="751"/>
        <v>0</v>
      </c>
      <c r="CA225" s="192"/>
      <c r="CB225" s="193">
        <f t="shared" si="752"/>
        <v>0</v>
      </c>
      <c r="CC225" s="198"/>
      <c r="CD225" s="192">
        <f t="shared" si="753"/>
        <v>0</v>
      </c>
      <c r="CE225" s="192">
        <v>0</v>
      </c>
      <c r="CF225" s="193">
        <f t="shared" si="754"/>
        <v>0</v>
      </c>
      <c r="CG225" s="192"/>
      <c r="CH225" s="193">
        <f t="shared" si="755"/>
        <v>0</v>
      </c>
      <c r="CI225" s="192"/>
      <c r="CJ225" s="193">
        <f t="shared" si="756"/>
        <v>0</v>
      </c>
      <c r="CK225" s="192"/>
      <c r="CL225" s="193">
        <f t="shared" si="757"/>
        <v>0</v>
      </c>
      <c r="CM225" s="192"/>
      <c r="CN225" s="193">
        <f t="shared" si="758"/>
        <v>0</v>
      </c>
      <c r="CO225" s="192"/>
      <c r="CP225" s="193">
        <f t="shared" si="759"/>
        <v>0</v>
      </c>
      <c r="CQ225" s="192"/>
      <c r="CR225" s="193">
        <f t="shared" si="760"/>
        <v>0</v>
      </c>
      <c r="CS225" s="192"/>
      <c r="CT225" s="193">
        <f t="shared" si="761"/>
        <v>0</v>
      </c>
      <c r="CU225" s="192">
        <v>0</v>
      </c>
      <c r="CV225" s="193">
        <f t="shared" si="762"/>
        <v>0</v>
      </c>
      <c r="CW225" s="195">
        <v>40</v>
      </c>
      <c r="CX225" s="193">
        <f t="shared" si="763"/>
        <v>2363389.0559999999</v>
      </c>
      <c r="CY225" s="192">
        <v>0</v>
      </c>
      <c r="CZ225" s="196">
        <f t="shared" si="764"/>
        <v>0</v>
      </c>
      <c r="DA225" s="192">
        <v>0</v>
      </c>
      <c r="DB225" s="193">
        <f t="shared" si="765"/>
        <v>0</v>
      </c>
      <c r="DC225" s="198"/>
      <c r="DD225" s="193">
        <f t="shared" si="766"/>
        <v>0</v>
      </c>
      <c r="DE225" s="192"/>
      <c r="DF225" s="193">
        <f t="shared" si="767"/>
        <v>0</v>
      </c>
      <c r="DG225" s="192"/>
      <c r="DH225" s="193">
        <f t="shared" si="768"/>
        <v>0</v>
      </c>
      <c r="DI225" s="192"/>
      <c r="DJ225" s="199">
        <f t="shared" si="769"/>
        <v>0</v>
      </c>
      <c r="DK225" s="200">
        <f t="shared" si="770"/>
        <v>2740</v>
      </c>
      <c r="DL225" s="199">
        <f t="shared" si="770"/>
        <v>207518689.05599999</v>
      </c>
      <c r="DN225" s="1">
        <f t="shared" si="771"/>
        <v>5781.4</v>
      </c>
      <c r="DO225" s="52">
        <f t="shared" si="772"/>
        <v>5781.4</v>
      </c>
      <c r="DQ225" s="52">
        <f t="shared" si="773"/>
        <v>2192</v>
      </c>
    </row>
    <row r="226" spans="1:121" s="201" customFormat="1" ht="27" hidden="1" customHeight="1" x14ac:dyDescent="0.25">
      <c r="A226" s="184"/>
      <c r="B226" s="185">
        <v>193</v>
      </c>
      <c r="C226" s="101" t="s">
        <v>547</v>
      </c>
      <c r="D226" s="186" t="s">
        <v>548</v>
      </c>
      <c r="E226" s="89">
        <v>23150</v>
      </c>
      <c r="F226" s="187">
        <v>2.33</v>
      </c>
      <c r="G226" s="188">
        <v>0.8</v>
      </c>
      <c r="H226" s="273"/>
      <c r="I226" s="190">
        <v>1.4</v>
      </c>
      <c r="J226" s="190">
        <v>1.68</v>
      </c>
      <c r="K226" s="190">
        <v>2.23</v>
      </c>
      <c r="L226" s="191">
        <v>2.57</v>
      </c>
      <c r="M226" s="192"/>
      <c r="N226" s="193">
        <f t="shared" si="719"/>
        <v>0</v>
      </c>
      <c r="O226" s="192"/>
      <c r="P226" s="192">
        <f t="shared" si="720"/>
        <v>0</v>
      </c>
      <c r="Q226" s="192"/>
      <c r="R226" s="193">
        <f t="shared" si="721"/>
        <v>0</v>
      </c>
      <c r="S226" s="192"/>
      <c r="T226" s="109">
        <f t="shared" si="722"/>
        <v>0</v>
      </c>
      <c r="U226" s="192"/>
      <c r="V226" s="193">
        <f t="shared" si="723"/>
        <v>0</v>
      </c>
      <c r="W226" s="192"/>
      <c r="X226" s="193">
        <f t="shared" si="724"/>
        <v>0</v>
      </c>
      <c r="Y226" s="192"/>
      <c r="Z226" s="193">
        <f t="shared" si="725"/>
        <v>0</v>
      </c>
      <c r="AA226" s="192">
        <f>100-43</f>
        <v>57</v>
      </c>
      <c r="AB226" s="193">
        <f t="shared" si="726"/>
        <v>4820896.7520000003</v>
      </c>
      <c r="AC226" s="192"/>
      <c r="AD226" s="193">
        <f t="shared" si="727"/>
        <v>0</v>
      </c>
      <c r="AE226" s="192"/>
      <c r="AF226" s="193">
        <f t="shared" si="728"/>
        <v>0</v>
      </c>
      <c r="AG226" s="194"/>
      <c r="AH226" s="193">
        <f t="shared" si="729"/>
        <v>0</v>
      </c>
      <c r="AI226" s="192">
        <v>18</v>
      </c>
      <c r="AJ226" s="193">
        <f t="shared" si="730"/>
        <v>1196162.3520000002</v>
      </c>
      <c r="AK226" s="192"/>
      <c r="AL226" s="192">
        <f t="shared" si="731"/>
        <v>0</v>
      </c>
      <c r="AM226" s="192"/>
      <c r="AN226" s="193">
        <f t="shared" si="732"/>
        <v>0</v>
      </c>
      <c r="AO226" s="195">
        <v>0</v>
      </c>
      <c r="AP226" s="193">
        <f t="shared" si="733"/>
        <v>0</v>
      </c>
      <c r="AQ226" s="192"/>
      <c r="AR226" s="196">
        <f t="shared" si="734"/>
        <v>0</v>
      </c>
      <c r="AS226" s="192"/>
      <c r="AT226" s="193">
        <f t="shared" si="735"/>
        <v>0</v>
      </c>
      <c r="AU226" s="192"/>
      <c r="AV226" s="192">
        <f t="shared" si="736"/>
        <v>0</v>
      </c>
      <c r="AW226" s="192"/>
      <c r="AX226" s="193">
        <f t="shared" si="737"/>
        <v>0</v>
      </c>
      <c r="AY226" s="192"/>
      <c r="AZ226" s="193">
        <f t="shared" si="738"/>
        <v>0</v>
      </c>
      <c r="BA226" s="192"/>
      <c r="BB226" s="193">
        <f t="shared" si="739"/>
        <v>0</v>
      </c>
      <c r="BC226" s="192"/>
      <c r="BD226" s="193">
        <f t="shared" si="740"/>
        <v>0</v>
      </c>
      <c r="BE226" s="192"/>
      <c r="BF226" s="193">
        <f t="shared" si="741"/>
        <v>0</v>
      </c>
      <c r="BG226" s="192"/>
      <c r="BH226" s="193">
        <f t="shared" si="742"/>
        <v>0</v>
      </c>
      <c r="BI226" s="192"/>
      <c r="BJ226" s="193">
        <f t="shared" si="743"/>
        <v>0</v>
      </c>
      <c r="BK226" s="192"/>
      <c r="BL226" s="193">
        <f t="shared" si="744"/>
        <v>0</v>
      </c>
      <c r="BM226" s="192"/>
      <c r="BN226" s="193">
        <f t="shared" si="745"/>
        <v>0</v>
      </c>
      <c r="BO226" s="192"/>
      <c r="BP226" s="193">
        <f t="shared" si="746"/>
        <v>0</v>
      </c>
      <c r="BQ226" s="192"/>
      <c r="BR226" s="193">
        <f t="shared" si="747"/>
        <v>0</v>
      </c>
      <c r="BS226" s="192"/>
      <c r="BT226" s="196">
        <f t="shared" si="748"/>
        <v>0</v>
      </c>
      <c r="BU226" s="197"/>
      <c r="BV226" s="193">
        <f t="shared" si="749"/>
        <v>0</v>
      </c>
      <c r="BW226" s="192"/>
      <c r="BX226" s="193">
        <f t="shared" si="750"/>
        <v>0</v>
      </c>
      <c r="BY226" s="192"/>
      <c r="BZ226" s="193">
        <f t="shared" si="751"/>
        <v>0</v>
      </c>
      <c r="CA226" s="192"/>
      <c r="CB226" s="193">
        <f t="shared" si="752"/>
        <v>0</v>
      </c>
      <c r="CC226" s="198"/>
      <c r="CD226" s="192">
        <f t="shared" si="753"/>
        <v>0</v>
      </c>
      <c r="CE226" s="192"/>
      <c r="CF226" s="193">
        <f t="shared" si="754"/>
        <v>0</v>
      </c>
      <c r="CG226" s="192"/>
      <c r="CH226" s="193">
        <f t="shared" si="755"/>
        <v>0</v>
      </c>
      <c r="CI226" s="192"/>
      <c r="CJ226" s="193">
        <f t="shared" si="756"/>
        <v>0</v>
      </c>
      <c r="CK226" s="192"/>
      <c r="CL226" s="193">
        <f t="shared" si="757"/>
        <v>0</v>
      </c>
      <c r="CM226" s="192"/>
      <c r="CN226" s="193">
        <f t="shared" si="758"/>
        <v>0</v>
      </c>
      <c r="CO226" s="192"/>
      <c r="CP226" s="193">
        <f t="shared" si="759"/>
        <v>0</v>
      </c>
      <c r="CQ226" s="192"/>
      <c r="CR226" s="193">
        <f t="shared" si="760"/>
        <v>0</v>
      </c>
      <c r="CS226" s="192"/>
      <c r="CT226" s="193">
        <f t="shared" si="761"/>
        <v>0</v>
      </c>
      <c r="CU226" s="192"/>
      <c r="CV226" s="193">
        <f t="shared" si="762"/>
        <v>0</v>
      </c>
      <c r="CW226" s="195"/>
      <c r="CX226" s="193">
        <f t="shared" si="763"/>
        <v>0</v>
      </c>
      <c r="CY226" s="192"/>
      <c r="CZ226" s="196">
        <f t="shared" si="764"/>
        <v>0</v>
      </c>
      <c r="DA226" s="192"/>
      <c r="DB226" s="193">
        <f t="shared" si="765"/>
        <v>0</v>
      </c>
      <c r="DC226" s="198"/>
      <c r="DD226" s="193">
        <f t="shared" si="766"/>
        <v>0</v>
      </c>
      <c r="DE226" s="192"/>
      <c r="DF226" s="193">
        <f t="shared" si="767"/>
        <v>0</v>
      </c>
      <c r="DG226" s="192"/>
      <c r="DH226" s="193">
        <f t="shared" si="768"/>
        <v>0</v>
      </c>
      <c r="DI226" s="192"/>
      <c r="DJ226" s="199">
        <f t="shared" si="769"/>
        <v>0</v>
      </c>
      <c r="DK226" s="200">
        <f t="shared" si="770"/>
        <v>75</v>
      </c>
      <c r="DL226" s="199">
        <f t="shared" si="770"/>
        <v>6017059.1040000003</v>
      </c>
      <c r="DN226" s="1">
        <f t="shared" si="771"/>
        <v>174.75</v>
      </c>
      <c r="DO226" s="52">
        <f t="shared" si="772"/>
        <v>174.75</v>
      </c>
      <c r="DQ226" s="52">
        <f t="shared" si="773"/>
        <v>60</v>
      </c>
    </row>
    <row r="227" spans="1:121" ht="15" hidden="1" customHeight="1" x14ac:dyDescent="0.25">
      <c r="A227" s="128"/>
      <c r="B227" s="129">
        <v>194</v>
      </c>
      <c r="C227" s="101" t="s">
        <v>549</v>
      </c>
      <c r="D227" s="102" t="s">
        <v>550</v>
      </c>
      <c r="E227" s="89">
        <v>23150</v>
      </c>
      <c r="F227" s="130">
        <v>0.51</v>
      </c>
      <c r="G227" s="104">
        <v>1</v>
      </c>
      <c r="H227" s="105"/>
      <c r="I227" s="106">
        <v>1.4</v>
      </c>
      <c r="J227" s="106">
        <v>1.68</v>
      </c>
      <c r="K227" s="106">
        <v>2.23</v>
      </c>
      <c r="L227" s="107">
        <v>2.57</v>
      </c>
      <c r="M227" s="110"/>
      <c r="N227" s="109">
        <f t="shared" si="719"/>
        <v>0</v>
      </c>
      <c r="O227" s="110"/>
      <c r="P227" s="110">
        <f t="shared" si="720"/>
        <v>0</v>
      </c>
      <c r="Q227" s="110"/>
      <c r="R227" s="109">
        <f t="shared" si="721"/>
        <v>0</v>
      </c>
      <c r="S227" s="110"/>
      <c r="T227" s="109">
        <f t="shared" si="722"/>
        <v>0</v>
      </c>
      <c r="U227" s="110">
        <v>0</v>
      </c>
      <c r="V227" s="109">
        <f t="shared" si="723"/>
        <v>0</v>
      </c>
      <c r="W227" s="110">
        <v>0</v>
      </c>
      <c r="X227" s="109">
        <f t="shared" si="724"/>
        <v>0</v>
      </c>
      <c r="Y227" s="110"/>
      <c r="Z227" s="109">
        <f t="shared" si="725"/>
        <v>0</v>
      </c>
      <c r="AA227" s="110">
        <v>55</v>
      </c>
      <c r="AB227" s="109">
        <f t="shared" si="726"/>
        <v>1272740.7</v>
      </c>
      <c r="AC227" s="110"/>
      <c r="AD227" s="109">
        <f t="shared" si="727"/>
        <v>0</v>
      </c>
      <c r="AE227" s="110">
        <v>0</v>
      </c>
      <c r="AF227" s="109">
        <f t="shared" si="728"/>
        <v>0</v>
      </c>
      <c r="AG227" s="112"/>
      <c r="AH227" s="109">
        <f t="shared" si="729"/>
        <v>0</v>
      </c>
      <c r="AI227" s="110">
        <v>1502</v>
      </c>
      <c r="AJ227" s="109">
        <f t="shared" si="730"/>
        <v>27309379.02</v>
      </c>
      <c r="AK227" s="110">
        <v>0</v>
      </c>
      <c r="AL227" s="110">
        <f t="shared" si="731"/>
        <v>0</v>
      </c>
      <c r="AM227" s="110"/>
      <c r="AN227" s="109">
        <f t="shared" si="732"/>
        <v>0</v>
      </c>
      <c r="AO227" s="132"/>
      <c r="AP227" s="109">
        <f t="shared" si="733"/>
        <v>0</v>
      </c>
      <c r="AQ227" s="110">
        <v>0</v>
      </c>
      <c r="AR227" s="116">
        <f t="shared" si="734"/>
        <v>0</v>
      </c>
      <c r="AS227" s="110"/>
      <c r="AT227" s="109">
        <f t="shared" si="735"/>
        <v>0</v>
      </c>
      <c r="AU227" s="110">
        <v>5</v>
      </c>
      <c r="AV227" s="110">
        <f t="shared" si="736"/>
        <v>74380.95</v>
      </c>
      <c r="AW227" s="110"/>
      <c r="AX227" s="109">
        <f t="shared" si="737"/>
        <v>0</v>
      </c>
      <c r="AY227" s="110">
        <v>0</v>
      </c>
      <c r="AZ227" s="109">
        <f t="shared" si="738"/>
        <v>0</v>
      </c>
      <c r="BA227" s="110">
        <v>0</v>
      </c>
      <c r="BB227" s="109">
        <f t="shared" si="739"/>
        <v>0</v>
      </c>
      <c r="BC227" s="110">
        <v>0</v>
      </c>
      <c r="BD227" s="109">
        <f t="shared" si="740"/>
        <v>0</v>
      </c>
      <c r="BE227" s="110"/>
      <c r="BF227" s="109">
        <f t="shared" si="741"/>
        <v>0</v>
      </c>
      <c r="BG227" s="110"/>
      <c r="BH227" s="109">
        <f t="shared" si="742"/>
        <v>0</v>
      </c>
      <c r="BI227" s="110"/>
      <c r="BJ227" s="109">
        <f t="shared" si="743"/>
        <v>0</v>
      </c>
      <c r="BK227" s="110">
        <v>0</v>
      </c>
      <c r="BL227" s="109">
        <f t="shared" si="744"/>
        <v>0</v>
      </c>
      <c r="BM227" s="110"/>
      <c r="BN227" s="109">
        <f t="shared" si="745"/>
        <v>0</v>
      </c>
      <c r="BO227" s="110"/>
      <c r="BP227" s="109">
        <f t="shared" si="746"/>
        <v>0</v>
      </c>
      <c r="BQ227" s="110">
        <v>7</v>
      </c>
      <c r="BR227" s="109">
        <f t="shared" si="747"/>
        <v>177720.88320000001</v>
      </c>
      <c r="BS227" s="110"/>
      <c r="BT227" s="116">
        <f t="shared" si="748"/>
        <v>0</v>
      </c>
      <c r="BU227" s="133">
        <v>0</v>
      </c>
      <c r="BV227" s="109">
        <f t="shared" si="749"/>
        <v>0</v>
      </c>
      <c r="BW227" s="110">
        <v>0</v>
      </c>
      <c r="BX227" s="109">
        <f t="shared" si="750"/>
        <v>0</v>
      </c>
      <c r="BY227" s="110">
        <v>0</v>
      </c>
      <c r="BZ227" s="109">
        <f t="shared" si="751"/>
        <v>0</v>
      </c>
      <c r="CA227" s="110"/>
      <c r="CB227" s="109">
        <f t="shared" si="752"/>
        <v>0</v>
      </c>
      <c r="CC227" s="134"/>
      <c r="CD227" s="110">
        <f t="shared" si="753"/>
        <v>0</v>
      </c>
      <c r="CE227" s="110">
        <v>0</v>
      </c>
      <c r="CF227" s="109">
        <f t="shared" si="754"/>
        <v>0</v>
      </c>
      <c r="CG227" s="110"/>
      <c r="CH227" s="109">
        <f t="shared" si="755"/>
        <v>0</v>
      </c>
      <c r="CI227" s="110"/>
      <c r="CJ227" s="109">
        <f t="shared" si="756"/>
        <v>0</v>
      </c>
      <c r="CK227" s="110"/>
      <c r="CL227" s="109">
        <f t="shared" si="757"/>
        <v>0</v>
      </c>
      <c r="CM227" s="110"/>
      <c r="CN227" s="109">
        <f t="shared" si="758"/>
        <v>0</v>
      </c>
      <c r="CO227" s="110"/>
      <c r="CP227" s="109">
        <f t="shared" si="759"/>
        <v>0</v>
      </c>
      <c r="CQ227" s="110"/>
      <c r="CR227" s="109">
        <f t="shared" si="760"/>
        <v>0</v>
      </c>
      <c r="CS227" s="110"/>
      <c r="CT227" s="109">
        <f t="shared" si="761"/>
        <v>0</v>
      </c>
      <c r="CU227" s="110">
        <v>0</v>
      </c>
      <c r="CV227" s="109">
        <f t="shared" si="762"/>
        <v>0</v>
      </c>
      <c r="CW227" s="276">
        <v>780</v>
      </c>
      <c r="CX227" s="109">
        <f t="shared" si="763"/>
        <v>13924113.84</v>
      </c>
      <c r="CY227" s="110">
        <v>0</v>
      </c>
      <c r="CZ227" s="116">
        <f t="shared" si="764"/>
        <v>0</v>
      </c>
      <c r="DA227" s="110">
        <v>0</v>
      </c>
      <c r="DB227" s="109">
        <f t="shared" si="765"/>
        <v>0</v>
      </c>
      <c r="DC227" s="134"/>
      <c r="DD227" s="109">
        <f t="shared" si="766"/>
        <v>0</v>
      </c>
      <c r="DE227" s="110">
        <v>31</v>
      </c>
      <c r="DF227" s="109">
        <f t="shared" si="767"/>
        <v>737859.02399999998</v>
      </c>
      <c r="DG227" s="110"/>
      <c r="DH227" s="109">
        <f t="shared" si="768"/>
        <v>0</v>
      </c>
      <c r="DI227" s="110">
        <v>2</v>
      </c>
      <c r="DJ227" s="122">
        <f t="shared" si="769"/>
        <v>67360.805099999998</v>
      </c>
      <c r="DK227" s="123">
        <f t="shared" si="770"/>
        <v>2382</v>
      </c>
      <c r="DL227" s="122">
        <f t="shared" si="770"/>
        <v>43563555.222299993</v>
      </c>
      <c r="DM227" s="1"/>
      <c r="DN227" s="1">
        <f t="shared" si="771"/>
        <v>1214.82</v>
      </c>
      <c r="DO227" s="52">
        <f t="shared" si="772"/>
        <v>1214.82</v>
      </c>
      <c r="DQ227" s="52">
        <f t="shared" si="773"/>
        <v>2382</v>
      </c>
    </row>
    <row r="228" spans="1:121" ht="15.75" hidden="1" customHeight="1" x14ac:dyDescent="0.25">
      <c r="A228" s="128"/>
      <c r="B228" s="129">
        <v>195</v>
      </c>
      <c r="C228" s="101" t="s">
        <v>551</v>
      </c>
      <c r="D228" s="102" t="s">
        <v>552</v>
      </c>
      <c r="E228" s="89">
        <v>23150</v>
      </c>
      <c r="F228" s="130">
        <v>0.66</v>
      </c>
      <c r="G228" s="104">
        <v>1</v>
      </c>
      <c r="H228" s="105"/>
      <c r="I228" s="106">
        <v>1.4</v>
      </c>
      <c r="J228" s="106">
        <v>1.68</v>
      </c>
      <c r="K228" s="106">
        <v>2.23</v>
      </c>
      <c r="L228" s="107">
        <v>2.57</v>
      </c>
      <c r="M228" s="110"/>
      <c r="N228" s="109">
        <f t="shared" si="719"/>
        <v>0</v>
      </c>
      <c r="O228" s="110"/>
      <c r="P228" s="110">
        <f t="shared" si="720"/>
        <v>0</v>
      </c>
      <c r="Q228" s="110"/>
      <c r="R228" s="109">
        <f t="shared" si="721"/>
        <v>0</v>
      </c>
      <c r="S228" s="110"/>
      <c r="T228" s="109">
        <f t="shared" si="722"/>
        <v>0</v>
      </c>
      <c r="U228" s="110"/>
      <c r="V228" s="109">
        <f t="shared" si="723"/>
        <v>0</v>
      </c>
      <c r="W228" s="110"/>
      <c r="X228" s="109">
        <f t="shared" si="724"/>
        <v>0</v>
      </c>
      <c r="Y228" s="110"/>
      <c r="Z228" s="109">
        <f t="shared" si="725"/>
        <v>0</v>
      </c>
      <c r="AA228" s="110">
        <v>2</v>
      </c>
      <c r="AB228" s="109">
        <f t="shared" si="726"/>
        <v>59893.679999999993</v>
      </c>
      <c r="AC228" s="110"/>
      <c r="AD228" s="109">
        <f t="shared" si="727"/>
        <v>0</v>
      </c>
      <c r="AE228" s="110"/>
      <c r="AF228" s="109">
        <f t="shared" si="728"/>
        <v>0</v>
      </c>
      <c r="AG228" s="112"/>
      <c r="AH228" s="109">
        <f t="shared" si="729"/>
        <v>0</v>
      </c>
      <c r="AI228" s="110">
        <v>224</v>
      </c>
      <c r="AJ228" s="109">
        <f t="shared" si="730"/>
        <v>5270643.84</v>
      </c>
      <c r="AK228" s="110"/>
      <c r="AL228" s="110">
        <f t="shared" si="731"/>
        <v>0</v>
      </c>
      <c r="AM228" s="110"/>
      <c r="AN228" s="109">
        <f t="shared" si="732"/>
        <v>0</v>
      </c>
      <c r="AO228" s="132">
        <v>0</v>
      </c>
      <c r="AP228" s="109">
        <f t="shared" si="733"/>
        <v>0</v>
      </c>
      <c r="AQ228" s="110"/>
      <c r="AR228" s="116">
        <f t="shared" si="734"/>
        <v>0</v>
      </c>
      <c r="AS228" s="110"/>
      <c r="AT228" s="109">
        <f t="shared" si="735"/>
        <v>0</v>
      </c>
      <c r="AU228" s="110"/>
      <c r="AV228" s="110">
        <f t="shared" si="736"/>
        <v>0</v>
      </c>
      <c r="AW228" s="110"/>
      <c r="AX228" s="109">
        <f t="shared" si="737"/>
        <v>0</v>
      </c>
      <c r="AY228" s="110"/>
      <c r="AZ228" s="109">
        <f t="shared" si="738"/>
        <v>0</v>
      </c>
      <c r="BA228" s="110"/>
      <c r="BB228" s="109">
        <f t="shared" si="739"/>
        <v>0</v>
      </c>
      <c r="BC228" s="110"/>
      <c r="BD228" s="109">
        <f t="shared" si="740"/>
        <v>0</v>
      </c>
      <c r="BE228" s="110"/>
      <c r="BF228" s="109">
        <f t="shared" si="741"/>
        <v>0</v>
      </c>
      <c r="BG228" s="110"/>
      <c r="BH228" s="109">
        <f t="shared" si="742"/>
        <v>0</v>
      </c>
      <c r="BI228" s="110"/>
      <c r="BJ228" s="109">
        <f t="shared" si="743"/>
        <v>0</v>
      </c>
      <c r="BK228" s="110"/>
      <c r="BL228" s="109">
        <f t="shared" si="744"/>
        <v>0</v>
      </c>
      <c r="BM228" s="110"/>
      <c r="BN228" s="109">
        <f t="shared" si="745"/>
        <v>0</v>
      </c>
      <c r="BO228" s="110"/>
      <c r="BP228" s="109">
        <f t="shared" si="746"/>
        <v>0</v>
      </c>
      <c r="BQ228" s="110"/>
      <c r="BR228" s="109">
        <f t="shared" si="747"/>
        <v>0</v>
      </c>
      <c r="BS228" s="110"/>
      <c r="BT228" s="116">
        <f t="shared" si="748"/>
        <v>0</v>
      </c>
      <c r="BU228" s="133"/>
      <c r="BV228" s="109">
        <f t="shared" si="749"/>
        <v>0</v>
      </c>
      <c r="BW228" s="110"/>
      <c r="BX228" s="109">
        <f t="shared" si="750"/>
        <v>0</v>
      </c>
      <c r="BY228" s="110"/>
      <c r="BZ228" s="109">
        <f t="shared" si="751"/>
        <v>0</v>
      </c>
      <c r="CA228" s="110"/>
      <c r="CB228" s="109">
        <f t="shared" si="752"/>
        <v>0</v>
      </c>
      <c r="CC228" s="134"/>
      <c r="CD228" s="110">
        <f t="shared" si="753"/>
        <v>0</v>
      </c>
      <c r="CE228" s="110"/>
      <c r="CF228" s="109">
        <f t="shared" si="754"/>
        <v>0</v>
      </c>
      <c r="CG228" s="110"/>
      <c r="CH228" s="109">
        <f t="shared" si="755"/>
        <v>0</v>
      </c>
      <c r="CI228" s="110"/>
      <c r="CJ228" s="109">
        <f t="shared" si="756"/>
        <v>0</v>
      </c>
      <c r="CK228" s="110"/>
      <c r="CL228" s="109">
        <f t="shared" si="757"/>
        <v>0</v>
      </c>
      <c r="CM228" s="110"/>
      <c r="CN228" s="109">
        <f t="shared" si="758"/>
        <v>0</v>
      </c>
      <c r="CO228" s="110"/>
      <c r="CP228" s="109">
        <f t="shared" si="759"/>
        <v>0</v>
      </c>
      <c r="CQ228" s="110"/>
      <c r="CR228" s="109">
        <f t="shared" si="760"/>
        <v>0</v>
      </c>
      <c r="CS228" s="110"/>
      <c r="CT228" s="109">
        <f t="shared" si="761"/>
        <v>0</v>
      </c>
      <c r="CU228" s="110"/>
      <c r="CV228" s="109">
        <f t="shared" si="762"/>
        <v>0</v>
      </c>
      <c r="CW228" s="132">
        <v>70</v>
      </c>
      <c r="CX228" s="109">
        <f t="shared" si="763"/>
        <v>1617129.3599999999</v>
      </c>
      <c r="CY228" s="110"/>
      <c r="CZ228" s="116">
        <f t="shared" si="764"/>
        <v>0</v>
      </c>
      <c r="DA228" s="110"/>
      <c r="DB228" s="109">
        <f t="shared" si="765"/>
        <v>0</v>
      </c>
      <c r="DC228" s="134"/>
      <c r="DD228" s="109">
        <f t="shared" si="766"/>
        <v>0</v>
      </c>
      <c r="DE228" s="110"/>
      <c r="DF228" s="109">
        <f t="shared" si="767"/>
        <v>0</v>
      </c>
      <c r="DG228" s="110"/>
      <c r="DH228" s="109">
        <f t="shared" si="768"/>
        <v>0</v>
      </c>
      <c r="DI228" s="110">
        <v>2</v>
      </c>
      <c r="DJ228" s="122">
        <f t="shared" si="769"/>
        <v>87172.806600000011</v>
      </c>
      <c r="DK228" s="123">
        <f t="shared" si="770"/>
        <v>298</v>
      </c>
      <c r="DL228" s="122">
        <f t="shared" si="770"/>
        <v>7034839.6865999987</v>
      </c>
      <c r="DM228" s="1"/>
      <c r="DN228" s="1">
        <f t="shared" si="771"/>
        <v>196.68</v>
      </c>
      <c r="DO228" s="52">
        <f t="shared" si="772"/>
        <v>196.68</v>
      </c>
      <c r="DQ228" s="52">
        <f t="shared" si="773"/>
        <v>298</v>
      </c>
    </row>
    <row r="229" spans="1:121" s="127" customFormat="1" ht="15.75" hidden="1" customHeight="1" x14ac:dyDescent="0.25">
      <c r="A229" s="85">
        <v>22</v>
      </c>
      <c r="B229" s="138"/>
      <c r="C229" s="139"/>
      <c r="D229" s="88" t="s">
        <v>553</v>
      </c>
      <c r="E229" s="89">
        <v>23150</v>
      </c>
      <c r="F229" s="140">
        <v>0.8</v>
      </c>
      <c r="G229" s="125">
        <v>1</v>
      </c>
      <c r="H229" s="105"/>
      <c r="I229" s="125">
        <v>1.4</v>
      </c>
      <c r="J229" s="125">
        <v>1.68</v>
      </c>
      <c r="K229" s="125">
        <v>2.23</v>
      </c>
      <c r="L229" s="126">
        <v>2.57</v>
      </c>
      <c r="M229" s="95">
        <f>SUM(M230:M233)</f>
        <v>0</v>
      </c>
      <c r="N229" s="95">
        <f t="shared" ref="N229:BY229" si="774">SUM(N230:N233)</f>
        <v>0</v>
      </c>
      <c r="O229" s="95">
        <f t="shared" si="774"/>
        <v>0</v>
      </c>
      <c r="P229" s="95">
        <f t="shared" si="774"/>
        <v>0</v>
      </c>
      <c r="Q229" s="95">
        <f t="shared" si="774"/>
        <v>277</v>
      </c>
      <c r="R229" s="95">
        <f t="shared" si="774"/>
        <v>11597626.809999999</v>
      </c>
      <c r="S229" s="95">
        <f t="shared" si="774"/>
        <v>0</v>
      </c>
      <c r="T229" s="95">
        <f t="shared" si="774"/>
        <v>0</v>
      </c>
      <c r="U229" s="95">
        <f t="shared" si="774"/>
        <v>0</v>
      </c>
      <c r="V229" s="95">
        <f t="shared" si="774"/>
        <v>0</v>
      </c>
      <c r="W229" s="95">
        <f t="shared" si="774"/>
        <v>0</v>
      </c>
      <c r="X229" s="95">
        <f t="shared" si="774"/>
        <v>0</v>
      </c>
      <c r="Y229" s="95">
        <f t="shared" si="774"/>
        <v>0</v>
      </c>
      <c r="Z229" s="95">
        <f t="shared" si="774"/>
        <v>0</v>
      </c>
      <c r="AA229" s="95">
        <f t="shared" si="774"/>
        <v>0</v>
      </c>
      <c r="AB229" s="95">
        <f t="shared" si="774"/>
        <v>0</v>
      </c>
      <c r="AC229" s="95">
        <f t="shared" si="774"/>
        <v>0</v>
      </c>
      <c r="AD229" s="95">
        <f t="shared" si="774"/>
        <v>0</v>
      </c>
      <c r="AE229" s="95">
        <f t="shared" si="774"/>
        <v>0</v>
      </c>
      <c r="AF229" s="95">
        <f t="shared" si="774"/>
        <v>0</v>
      </c>
      <c r="AG229" s="95">
        <f t="shared" si="774"/>
        <v>0</v>
      </c>
      <c r="AH229" s="95">
        <f t="shared" si="774"/>
        <v>0</v>
      </c>
      <c r="AI229" s="95">
        <f t="shared" si="774"/>
        <v>0</v>
      </c>
      <c r="AJ229" s="95">
        <f t="shared" si="774"/>
        <v>0</v>
      </c>
      <c r="AK229" s="95">
        <f t="shared" si="774"/>
        <v>0</v>
      </c>
      <c r="AL229" s="95">
        <f t="shared" si="774"/>
        <v>0</v>
      </c>
      <c r="AM229" s="95">
        <f t="shared" si="774"/>
        <v>0</v>
      </c>
      <c r="AN229" s="95">
        <f t="shared" si="774"/>
        <v>0</v>
      </c>
      <c r="AO229" s="95">
        <f t="shared" si="774"/>
        <v>0</v>
      </c>
      <c r="AP229" s="95">
        <f t="shared" si="774"/>
        <v>0</v>
      </c>
      <c r="AQ229" s="95">
        <f t="shared" si="774"/>
        <v>0</v>
      </c>
      <c r="AR229" s="95">
        <f t="shared" si="774"/>
        <v>0</v>
      </c>
      <c r="AS229" s="95">
        <f t="shared" si="774"/>
        <v>5</v>
      </c>
      <c r="AT229" s="95">
        <f t="shared" si="774"/>
        <v>251825.7</v>
      </c>
      <c r="AU229" s="95">
        <f t="shared" si="774"/>
        <v>0</v>
      </c>
      <c r="AV229" s="95">
        <f t="shared" si="774"/>
        <v>0</v>
      </c>
      <c r="AW229" s="95">
        <f>SUM(AW230:AW233)</f>
        <v>0</v>
      </c>
      <c r="AX229" s="95">
        <f>SUM(AX230:AX233)</f>
        <v>0</v>
      </c>
      <c r="AY229" s="95">
        <f>SUM(AY230:AY233)</f>
        <v>0</v>
      </c>
      <c r="AZ229" s="95">
        <f t="shared" si="774"/>
        <v>0</v>
      </c>
      <c r="BA229" s="95">
        <f t="shared" si="774"/>
        <v>0</v>
      </c>
      <c r="BB229" s="95">
        <f t="shared" si="774"/>
        <v>0</v>
      </c>
      <c r="BC229" s="95">
        <f t="shared" si="774"/>
        <v>0</v>
      </c>
      <c r="BD229" s="95">
        <f t="shared" si="774"/>
        <v>0</v>
      </c>
      <c r="BE229" s="95">
        <f t="shared" si="774"/>
        <v>16</v>
      </c>
      <c r="BF229" s="95">
        <f t="shared" si="774"/>
        <v>380000.76799999992</v>
      </c>
      <c r="BG229" s="95">
        <f t="shared" si="774"/>
        <v>44</v>
      </c>
      <c r="BH229" s="95">
        <f t="shared" si="774"/>
        <v>780951.36</v>
      </c>
      <c r="BI229" s="95">
        <f t="shared" si="774"/>
        <v>78</v>
      </c>
      <c r="BJ229" s="95">
        <f t="shared" si="774"/>
        <v>1687057.1759999997</v>
      </c>
      <c r="BK229" s="95">
        <f t="shared" si="774"/>
        <v>0</v>
      </c>
      <c r="BL229" s="95">
        <f t="shared" si="774"/>
        <v>0</v>
      </c>
      <c r="BM229" s="95">
        <f t="shared" si="774"/>
        <v>8</v>
      </c>
      <c r="BN229" s="95">
        <f t="shared" si="774"/>
        <v>121343.03999999999</v>
      </c>
      <c r="BO229" s="95">
        <f t="shared" si="774"/>
        <v>18</v>
      </c>
      <c r="BP229" s="95">
        <f t="shared" si="774"/>
        <v>245719.65599999999</v>
      </c>
      <c r="BQ229" s="95">
        <f t="shared" si="774"/>
        <v>19</v>
      </c>
      <c r="BR229" s="95">
        <f t="shared" si="774"/>
        <v>368882.84159999999</v>
      </c>
      <c r="BS229" s="95">
        <f t="shared" si="774"/>
        <v>31</v>
      </c>
      <c r="BT229" s="97">
        <f t="shared" si="774"/>
        <v>1828896.3</v>
      </c>
      <c r="BU229" s="98">
        <f t="shared" si="774"/>
        <v>0</v>
      </c>
      <c r="BV229" s="95">
        <f t="shared" si="774"/>
        <v>0</v>
      </c>
      <c r="BW229" s="95">
        <f t="shared" si="774"/>
        <v>0</v>
      </c>
      <c r="BX229" s="95">
        <f t="shared" si="774"/>
        <v>0</v>
      </c>
      <c r="BY229" s="95">
        <f t="shared" si="774"/>
        <v>0</v>
      </c>
      <c r="BZ229" s="95">
        <f t="shared" ref="BZ229:DQ229" si="775">SUM(BZ230:BZ233)</f>
        <v>0</v>
      </c>
      <c r="CA229" s="95">
        <f>SUM(CA230:CA233)</f>
        <v>12</v>
      </c>
      <c r="CB229" s="95">
        <f>SUM(CB230:CB233)</f>
        <v>182014.56</v>
      </c>
      <c r="CC229" s="99">
        <f t="shared" si="775"/>
        <v>0</v>
      </c>
      <c r="CD229" s="95">
        <f t="shared" si="775"/>
        <v>0</v>
      </c>
      <c r="CE229" s="95">
        <f t="shared" si="775"/>
        <v>0</v>
      </c>
      <c r="CF229" s="95">
        <f t="shared" si="775"/>
        <v>0</v>
      </c>
      <c r="CG229" s="95">
        <f t="shared" si="775"/>
        <v>0</v>
      </c>
      <c r="CH229" s="95">
        <f t="shared" si="775"/>
        <v>0</v>
      </c>
      <c r="CI229" s="95">
        <f t="shared" si="775"/>
        <v>0</v>
      </c>
      <c r="CJ229" s="95">
        <f t="shared" si="775"/>
        <v>0</v>
      </c>
      <c r="CK229" s="95">
        <f t="shared" si="775"/>
        <v>7</v>
      </c>
      <c r="CL229" s="95">
        <f t="shared" si="775"/>
        <v>219739.79999999996</v>
      </c>
      <c r="CM229" s="95">
        <f t="shared" si="775"/>
        <v>10</v>
      </c>
      <c r="CN229" s="95">
        <f t="shared" si="775"/>
        <v>126398.99999999999</v>
      </c>
      <c r="CO229" s="95">
        <f t="shared" si="775"/>
        <v>50</v>
      </c>
      <c r="CP229" s="95">
        <f t="shared" si="775"/>
        <v>701514.45000000007</v>
      </c>
      <c r="CQ229" s="95">
        <f t="shared" si="775"/>
        <v>52</v>
      </c>
      <c r="CR229" s="95">
        <f t="shared" si="775"/>
        <v>1064575.1592000001</v>
      </c>
      <c r="CS229" s="95">
        <f t="shared" si="775"/>
        <v>33</v>
      </c>
      <c r="CT229" s="95">
        <f t="shared" si="775"/>
        <v>600648.04799999995</v>
      </c>
      <c r="CU229" s="95">
        <f t="shared" si="775"/>
        <v>0</v>
      </c>
      <c r="CV229" s="95">
        <f t="shared" si="775"/>
        <v>0</v>
      </c>
      <c r="CW229" s="95">
        <f t="shared" si="775"/>
        <v>0</v>
      </c>
      <c r="CX229" s="95">
        <f t="shared" si="775"/>
        <v>0</v>
      </c>
      <c r="CY229" s="95">
        <f t="shared" si="775"/>
        <v>0</v>
      </c>
      <c r="CZ229" s="95">
        <f t="shared" si="775"/>
        <v>0</v>
      </c>
      <c r="DA229" s="95">
        <f t="shared" si="775"/>
        <v>0</v>
      </c>
      <c r="DB229" s="95">
        <f t="shared" si="775"/>
        <v>0</v>
      </c>
      <c r="DC229" s="95">
        <f t="shared" si="775"/>
        <v>5</v>
      </c>
      <c r="DD229" s="95">
        <f t="shared" si="775"/>
        <v>189404.03999999998</v>
      </c>
      <c r="DE229" s="95">
        <f t="shared" si="775"/>
        <v>10</v>
      </c>
      <c r="DF229" s="95">
        <f t="shared" si="775"/>
        <v>658986.04799999995</v>
      </c>
      <c r="DG229" s="95">
        <f t="shared" si="775"/>
        <v>2</v>
      </c>
      <c r="DH229" s="95">
        <f t="shared" si="775"/>
        <v>48320.531999999999</v>
      </c>
      <c r="DI229" s="95">
        <f t="shared" si="775"/>
        <v>25</v>
      </c>
      <c r="DJ229" s="95">
        <f t="shared" si="775"/>
        <v>643890.04875000007</v>
      </c>
      <c r="DK229" s="95">
        <f t="shared" si="775"/>
        <v>702</v>
      </c>
      <c r="DL229" s="95">
        <f t="shared" si="775"/>
        <v>21697795.337549996</v>
      </c>
      <c r="DM229" s="95">
        <f t="shared" si="775"/>
        <v>0</v>
      </c>
      <c r="DN229" s="95">
        <f t="shared" si="775"/>
        <v>561.12</v>
      </c>
      <c r="DO229" s="95">
        <f t="shared" si="775"/>
        <v>561.12</v>
      </c>
      <c r="DQ229" s="95">
        <f t="shared" si="775"/>
        <v>702</v>
      </c>
    </row>
    <row r="230" spans="1:121" s="8" customFormat="1" ht="20.25" hidden="1" customHeight="1" x14ac:dyDescent="0.25">
      <c r="A230" s="128"/>
      <c r="B230" s="129">
        <v>196</v>
      </c>
      <c r="C230" s="101" t="s">
        <v>554</v>
      </c>
      <c r="D230" s="102" t="s">
        <v>555</v>
      </c>
      <c r="E230" s="89">
        <v>23150</v>
      </c>
      <c r="F230" s="130">
        <v>1.1100000000000001</v>
      </c>
      <c r="G230" s="104">
        <v>1</v>
      </c>
      <c r="H230" s="105"/>
      <c r="I230" s="106">
        <v>1.4</v>
      </c>
      <c r="J230" s="106">
        <v>1.68</v>
      </c>
      <c r="K230" s="106">
        <v>2.23</v>
      </c>
      <c r="L230" s="107">
        <v>2.57</v>
      </c>
      <c r="M230" s="110"/>
      <c r="N230" s="109">
        <f>(M230*$E230*$F230*$G230*$I230*$N$11)</f>
        <v>0</v>
      </c>
      <c r="O230" s="110"/>
      <c r="P230" s="110">
        <f>(O230*$E230*$F230*$G230*$I230*$P$11)</f>
        <v>0</v>
      </c>
      <c r="Q230" s="110">
        <v>4</v>
      </c>
      <c r="R230" s="109">
        <f>(Q230*$E230*$F230*$G230*$I230*$R$11)</f>
        <v>158290.44000000003</v>
      </c>
      <c r="S230" s="110"/>
      <c r="T230" s="109">
        <f t="shared" ref="T230:T233" si="776">(S230/12*2*$E230*$F230*$G230*$I230*$T$11)+(S230/12*10*$E230*$F230*$G230*$I230*$T$12)</f>
        <v>0</v>
      </c>
      <c r="U230" s="110"/>
      <c r="V230" s="109">
        <f>(U230*$E230*$F230*$G230*$I230*$V$11)</f>
        <v>0</v>
      </c>
      <c r="W230" s="110"/>
      <c r="X230" s="109">
        <f>(W230*$E230*$F230*$G230*$I230*$X$11)</f>
        <v>0</v>
      </c>
      <c r="Y230" s="110"/>
      <c r="Z230" s="109">
        <f>(Y230*$E230*$F230*$G230*$I230*$Z$11)</f>
        <v>0</v>
      </c>
      <c r="AA230" s="110"/>
      <c r="AB230" s="109">
        <f>(AA230*$E230*$F230*$G230*$I230*$AB$11)</f>
        <v>0</v>
      </c>
      <c r="AC230" s="110"/>
      <c r="AD230" s="109">
        <f>(AC230*$E230*$F230*$G230*$I230*$AD$11)</f>
        <v>0</v>
      </c>
      <c r="AE230" s="110"/>
      <c r="AF230" s="109">
        <f>(AE230*$E230*$F230*$G230*$I230*$AF$11)</f>
        <v>0</v>
      </c>
      <c r="AG230" s="112"/>
      <c r="AH230" s="109">
        <f>(AG230*$E230*$F230*$G230*$I230*$AH$11)</f>
        <v>0</v>
      </c>
      <c r="AI230" s="110"/>
      <c r="AJ230" s="109">
        <f>(AI230*$E230*$F230*$G230*$I230*$AJ$11)</f>
        <v>0</v>
      </c>
      <c r="AK230" s="110"/>
      <c r="AL230" s="110">
        <f>(AK230*$E230*$F230*$G230*$I230*$AL$11)</f>
        <v>0</v>
      </c>
      <c r="AM230" s="110"/>
      <c r="AN230" s="109">
        <f>(AM230*$E230*$F230*$G230*$J230*$AN$11)</f>
        <v>0</v>
      </c>
      <c r="AO230" s="132">
        <v>0</v>
      </c>
      <c r="AP230" s="109">
        <f>(AO230*$E230*$F230*$G230*$J230*$AP$11)</f>
        <v>0</v>
      </c>
      <c r="AQ230" s="110"/>
      <c r="AR230" s="116">
        <f>(AQ230*$E230*$F230*$G230*$J230*$AR$11)</f>
        <v>0</v>
      </c>
      <c r="AS230" s="110">
        <v>2</v>
      </c>
      <c r="AT230" s="109">
        <f>(AS230*$E230*$F230*$G230*$I230*$AT$11)</f>
        <v>71950.200000000012</v>
      </c>
      <c r="AU230" s="110"/>
      <c r="AV230" s="110">
        <f>(AU230*$E230*$F230*$G230*$I230*$AV$11)</f>
        <v>0</v>
      </c>
      <c r="AW230" s="110"/>
      <c r="AX230" s="109">
        <f>(AW230*$E230*$F230*$G230*$I230*$AX$11)</f>
        <v>0</v>
      </c>
      <c r="AY230" s="110"/>
      <c r="AZ230" s="109">
        <f>(AY230*$E230*$F230*$G230*$I230*$AZ$11)</f>
        <v>0</v>
      </c>
      <c r="BA230" s="110"/>
      <c r="BB230" s="109">
        <f>(BA230*$E230*$F230*$G230*$I230*$BB$11)</f>
        <v>0</v>
      </c>
      <c r="BC230" s="110"/>
      <c r="BD230" s="109">
        <f>(BC230*$E230*$F230*$G230*$I230*$BD$11)</f>
        <v>0</v>
      </c>
      <c r="BE230" s="110"/>
      <c r="BF230" s="109">
        <f>(BE230*$E230*$F230*$G230*$I230*$BF$11)</f>
        <v>0</v>
      </c>
      <c r="BG230" s="110"/>
      <c r="BH230" s="109">
        <f>(BG230*$E230*$F230*$G230*$J230*$BH$11)</f>
        <v>0</v>
      </c>
      <c r="BI230" s="110"/>
      <c r="BJ230" s="109">
        <f>(BI230*$E230*$F230*$G230*$J230*$BJ$11)</f>
        <v>0</v>
      </c>
      <c r="BK230" s="110"/>
      <c r="BL230" s="109">
        <f>(BK230*$E230*$F230*$G230*$J230*$BL$11)</f>
        <v>0</v>
      </c>
      <c r="BM230" s="136"/>
      <c r="BN230" s="109">
        <f>(BM230*$E230*$F230*$G230*$J230*$BN$11)</f>
        <v>0</v>
      </c>
      <c r="BO230" s="110"/>
      <c r="BP230" s="109">
        <f>(BO230*$E230*$F230*$G230*$J230*$BP$11)</f>
        <v>0</v>
      </c>
      <c r="BQ230" s="110"/>
      <c r="BR230" s="109">
        <f>(BQ230*$E230*$F230*$G230*$J230*$BR$11)</f>
        <v>0</v>
      </c>
      <c r="BS230" s="110"/>
      <c r="BT230" s="116">
        <f>(BS230*$E230*$F230*$G230*$J230*$BT$11)</f>
        <v>0</v>
      </c>
      <c r="BU230" s="133"/>
      <c r="BV230" s="109">
        <f>(BU230*$E230*$F230*$G230*$I230*$BV$11)</f>
        <v>0</v>
      </c>
      <c r="BW230" s="110"/>
      <c r="BX230" s="109">
        <f>(BW230*$E230*$F230*$G230*$I230*$BX$11)</f>
        <v>0</v>
      </c>
      <c r="BY230" s="110"/>
      <c r="BZ230" s="109">
        <f>(BY230*$E230*$F230*$G230*$I230*$BZ$11)</f>
        <v>0</v>
      </c>
      <c r="CA230" s="110"/>
      <c r="CB230" s="109">
        <f>(CA230*$E230*$F230*$G230*$J230*$CB$11)</f>
        <v>0</v>
      </c>
      <c r="CC230" s="134"/>
      <c r="CD230" s="110">
        <f>(CC230*$E230*$F230*$G230*$I230*$CD$11)</f>
        <v>0</v>
      </c>
      <c r="CE230" s="110"/>
      <c r="CF230" s="109">
        <f>(CE230*$E230*$F230*$G230*$I230*$CF$11)</f>
        <v>0</v>
      </c>
      <c r="CG230" s="110"/>
      <c r="CH230" s="109">
        <f>(CG230*$E230*$F230*$G230*$I230*$CH$11)</f>
        <v>0</v>
      </c>
      <c r="CI230" s="110"/>
      <c r="CJ230" s="109">
        <f>(CI230*$E230*$F230*$G230*$I230*$CJ$11)</f>
        <v>0</v>
      </c>
      <c r="CK230" s="110"/>
      <c r="CL230" s="109">
        <f>(CK230*$E230*$F230*$G230*$I230*$CL$11)</f>
        <v>0</v>
      </c>
      <c r="CM230" s="110"/>
      <c r="CN230" s="109">
        <f>(CM230*$E230*$F230*$G230*$I230*$CN$11)</f>
        <v>0</v>
      </c>
      <c r="CO230" s="110"/>
      <c r="CP230" s="109">
        <f>(CO230*$E230*$F230*$G230*$I230*$CP$11)</f>
        <v>0</v>
      </c>
      <c r="CQ230" s="110"/>
      <c r="CR230" s="109">
        <f>(CQ230*$E230*$F230*$G230*$J230*$CR$11)</f>
        <v>0</v>
      </c>
      <c r="CS230" s="110"/>
      <c r="CT230" s="109">
        <f>(CS230*$E230*$F230*$G230*$J230*$CT$11)</f>
        <v>0</v>
      </c>
      <c r="CU230" s="110"/>
      <c r="CV230" s="109">
        <f>(CU230*$E230*$F230*$G230*$J230*$CV$11)</f>
        <v>0</v>
      </c>
      <c r="CW230" s="132">
        <v>0</v>
      </c>
      <c r="CX230" s="109">
        <f>(CW230*$E230*$F230*$G230*$J230*$CX$11)</f>
        <v>0</v>
      </c>
      <c r="CY230" s="110"/>
      <c r="CZ230" s="116">
        <f>(CY230*$E230*$F230*$G230*$J230*$CZ$11)</f>
        <v>0</v>
      </c>
      <c r="DA230" s="110"/>
      <c r="DB230" s="109">
        <f>(DA230*$E230*$F230*$G230*$J230*$DB$11)</f>
        <v>0</v>
      </c>
      <c r="DC230" s="134"/>
      <c r="DD230" s="109">
        <f>(DC230*$E230*$F230*$G230*$J230*$DD$11)</f>
        <v>0</v>
      </c>
      <c r="DE230" s="110"/>
      <c r="DF230" s="109">
        <f>(DE230*$E230*$F230*$G230*$J230*$DF$11)</f>
        <v>0</v>
      </c>
      <c r="DG230" s="110"/>
      <c r="DH230" s="109">
        <f>(DG230*$E230*$F230*$G230*$K230*$DH$11)</f>
        <v>0</v>
      </c>
      <c r="DI230" s="110"/>
      <c r="DJ230" s="122">
        <f>(DI230*$E230*$F230*$G230*$L230*$DJ$11)</f>
        <v>0</v>
      </c>
      <c r="DK230" s="123">
        <f t="shared" ref="DK230:DL233" si="777">SUM(M230,O230,Q230,S230,U230,W230,Y230,AA230,AC230,AE230,AG230,AI230,AO230,AS230,AU230,BY230,AK230,AY230,BA230,BC230,CO230,BE230,BG230,AM230,BK230,AQ230,CQ230,BM230,CS230,BO230,BQ230,BS230,CA230,BU230,BW230,CC230,CE230,CG230,CI230,CK230,CM230,CU230,CW230,BI230,AW230,CY230,DA230,DC230,DE230,DG230,DI230)</f>
        <v>6</v>
      </c>
      <c r="DL230" s="122">
        <f t="shared" si="777"/>
        <v>230240.64000000004</v>
      </c>
      <c r="DN230" s="1">
        <f>DK230*F230</f>
        <v>6.66</v>
      </c>
      <c r="DO230" s="52">
        <f>DK230*F230</f>
        <v>6.66</v>
      </c>
      <c r="DQ230" s="52">
        <f>DK230*G230</f>
        <v>6</v>
      </c>
    </row>
    <row r="231" spans="1:121" s="8" customFormat="1" ht="15.75" hidden="1" customHeight="1" x14ac:dyDescent="0.25">
      <c r="A231" s="128"/>
      <c r="B231" s="129">
        <v>197</v>
      </c>
      <c r="C231" s="101" t="s">
        <v>556</v>
      </c>
      <c r="D231" s="102" t="s">
        <v>557</v>
      </c>
      <c r="E231" s="89">
        <v>23150</v>
      </c>
      <c r="F231" s="141">
        <v>0.39</v>
      </c>
      <c r="G231" s="104">
        <v>1</v>
      </c>
      <c r="H231" s="105"/>
      <c r="I231" s="106">
        <v>1.4</v>
      </c>
      <c r="J231" s="106">
        <v>1.68</v>
      </c>
      <c r="K231" s="106">
        <v>2.23</v>
      </c>
      <c r="L231" s="107">
        <v>2.57</v>
      </c>
      <c r="M231" s="110"/>
      <c r="N231" s="109">
        <f>(M231*$E231*$F231*$G231*$I231*$N$11)</f>
        <v>0</v>
      </c>
      <c r="O231" s="110"/>
      <c r="P231" s="110">
        <f>(O231*$E231*$F231*$G231*$I231*$P$11)</f>
        <v>0</v>
      </c>
      <c r="Q231" s="110">
        <v>128</v>
      </c>
      <c r="R231" s="109">
        <f>(Q231*$E231*$F231*$G231*$I231*$R$11)</f>
        <v>1779697.9200000002</v>
      </c>
      <c r="S231" s="110"/>
      <c r="T231" s="109">
        <f t="shared" si="776"/>
        <v>0</v>
      </c>
      <c r="U231" s="110"/>
      <c r="V231" s="109">
        <f>(U231*$E231*$F231*$G231*$I231*$V$11)</f>
        <v>0</v>
      </c>
      <c r="W231" s="110"/>
      <c r="X231" s="109">
        <f>(W231*$E231*$F231*$G231*$I231*$X$11)</f>
        <v>0</v>
      </c>
      <c r="Y231" s="110"/>
      <c r="Z231" s="109">
        <f>(Y231*$E231*$F231*$G231*$I231*$Z$11)</f>
        <v>0</v>
      </c>
      <c r="AA231" s="110"/>
      <c r="AB231" s="109">
        <f>(AA231*$E231*$F231*$G231*$I231*$AB$11)</f>
        <v>0</v>
      </c>
      <c r="AC231" s="110"/>
      <c r="AD231" s="109">
        <f>(AC231*$E231*$F231*$G231*$I231*$AD$11)</f>
        <v>0</v>
      </c>
      <c r="AE231" s="110"/>
      <c r="AF231" s="109">
        <f>(AE231*$E231*$F231*$G231*$I231*$AF$11)</f>
        <v>0</v>
      </c>
      <c r="AG231" s="112"/>
      <c r="AH231" s="109">
        <f>(AG231*$E231*$F231*$G231*$I231*$AH$11)</f>
        <v>0</v>
      </c>
      <c r="AI231" s="110"/>
      <c r="AJ231" s="109">
        <f>(AI231*$E231*$F231*$G231*$I231*$AJ$11)</f>
        <v>0</v>
      </c>
      <c r="AK231" s="110"/>
      <c r="AL231" s="110">
        <f>(AK231*$E231*$F231*$G231*$I231*$AL$11)</f>
        <v>0</v>
      </c>
      <c r="AM231" s="110"/>
      <c r="AN231" s="109">
        <f>(AM231*$E231*$F231*$G231*$J231*$AN$11)</f>
        <v>0</v>
      </c>
      <c r="AO231" s="132">
        <v>0</v>
      </c>
      <c r="AP231" s="109">
        <f>(AO231*$E231*$F231*$G231*$J231*$AP$11)</f>
        <v>0</v>
      </c>
      <c r="AQ231" s="110"/>
      <c r="AR231" s="116">
        <f>(AQ231*$E231*$F231*$G231*$J231*$AR$11)</f>
        <v>0</v>
      </c>
      <c r="AS231" s="110"/>
      <c r="AT231" s="109">
        <f>(AS231*$E231*$F231*$G231*$I231*$AT$11)</f>
        <v>0</v>
      </c>
      <c r="AU231" s="110"/>
      <c r="AV231" s="110">
        <f>(AU231*$E231*$F231*$G231*$I231*$AV$11)</f>
        <v>0</v>
      </c>
      <c r="AW231" s="110"/>
      <c r="AX231" s="109">
        <f>(AW231*$E231*$F231*$G231*$I231*$AX$11)</f>
        <v>0</v>
      </c>
      <c r="AY231" s="110"/>
      <c r="AZ231" s="109">
        <f>(AY231*$E231*$F231*$G231*$I231*$AZ$11)</f>
        <v>0</v>
      </c>
      <c r="BA231" s="110"/>
      <c r="BB231" s="109">
        <f>(BA231*$E231*$F231*$G231*$I231*$BB$11)</f>
        <v>0</v>
      </c>
      <c r="BC231" s="110"/>
      <c r="BD231" s="109">
        <f>(BC231*$E231*$F231*$G231*$I231*$BD$11)</f>
        <v>0</v>
      </c>
      <c r="BE231" s="110">
        <v>14</v>
      </c>
      <c r="BF231" s="109">
        <f>(BE231*$E231*$F231*$G231*$I231*$BF$11)</f>
        <v>226507.00799999997</v>
      </c>
      <c r="BG231" s="110">
        <v>42</v>
      </c>
      <c r="BH231" s="109">
        <f>(BG231*$E231*$F231*$G231*$J231*$BH$11)</f>
        <v>637050.96</v>
      </c>
      <c r="BI231" s="110">
        <v>73</v>
      </c>
      <c r="BJ231" s="109">
        <f>(BI231*$E231*$F231*$G231*$J231*$BJ$11)</f>
        <v>1273343.5259999998</v>
      </c>
      <c r="BK231" s="110"/>
      <c r="BL231" s="109">
        <f>(BK231*$E231*$F231*$G231*$J231*$BL$11)</f>
        <v>0</v>
      </c>
      <c r="BM231" s="136">
        <v>8</v>
      </c>
      <c r="BN231" s="109">
        <f>(BM231*$E231*$F231*$G231*$J231*$BN$11)</f>
        <v>121343.03999999999</v>
      </c>
      <c r="BO231" s="110">
        <v>18</v>
      </c>
      <c r="BP231" s="109">
        <f>(BO231*$E231*$F231*$G231*$J231*$BP$11)</f>
        <v>245719.65599999999</v>
      </c>
      <c r="BQ231" s="110">
        <v>19</v>
      </c>
      <c r="BR231" s="109">
        <f>(BQ231*$E231*$F231*$G231*$J231*$BR$11)</f>
        <v>368882.84159999999</v>
      </c>
      <c r="BS231" s="110">
        <v>10</v>
      </c>
      <c r="BT231" s="116">
        <f>(BS231*$E231*$F231*$G231*$J231*$BT$11)</f>
        <v>166846.68</v>
      </c>
      <c r="BU231" s="133"/>
      <c r="BV231" s="109">
        <f>(BU231*$E231*$F231*$G231*$I231*$BV$11)</f>
        <v>0</v>
      </c>
      <c r="BW231" s="110"/>
      <c r="BX231" s="109">
        <f>(BW231*$E231*$F231*$G231*$I231*$BX$11)</f>
        <v>0</v>
      </c>
      <c r="BY231" s="110"/>
      <c r="BZ231" s="109">
        <f>(BY231*$E231*$F231*$G231*$I231*$BZ$11)</f>
        <v>0</v>
      </c>
      <c r="CA231" s="110">
        <v>12</v>
      </c>
      <c r="CB231" s="109">
        <f>(CA231*$E231*$F231*$G231*$J231*$CB$11)</f>
        <v>182014.56</v>
      </c>
      <c r="CC231" s="134"/>
      <c r="CD231" s="110">
        <f>(CC231*$E231*$F231*$G231*$I231*$CD$11)</f>
        <v>0</v>
      </c>
      <c r="CE231" s="110"/>
      <c r="CF231" s="109">
        <f>(CE231*$E231*$F231*$G231*$I231*$CF$11)</f>
        <v>0</v>
      </c>
      <c r="CG231" s="110"/>
      <c r="CH231" s="109">
        <f>(CG231*$E231*$F231*$G231*$I231*$CH$11)</f>
        <v>0</v>
      </c>
      <c r="CI231" s="110"/>
      <c r="CJ231" s="109">
        <f>(CI231*$E231*$F231*$G231*$I231*$CJ$11)</f>
        <v>0</v>
      </c>
      <c r="CK231" s="110">
        <v>5</v>
      </c>
      <c r="CL231" s="109">
        <f>(CK231*$E231*$F231*$G231*$I231*$CL$11)</f>
        <v>75839.399999999994</v>
      </c>
      <c r="CM231" s="110">
        <v>10</v>
      </c>
      <c r="CN231" s="109">
        <f>(CM231*$E231*$F231*$G231*$I231*$CN$11)</f>
        <v>126398.99999999999</v>
      </c>
      <c r="CO231" s="110">
        <v>50</v>
      </c>
      <c r="CP231" s="109">
        <f>(CO231*$E231*$F231*$G231*$I231*$CP$11)</f>
        <v>701514.45000000007</v>
      </c>
      <c r="CQ231" s="110">
        <v>49</v>
      </c>
      <c r="CR231" s="109">
        <f>(CQ231*$E231*$F231*$G231*$J231*$CR$11)</f>
        <v>824980.99320000003</v>
      </c>
      <c r="CS231" s="110">
        <v>33</v>
      </c>
      <c r="CT231" s="109">
        <f>(CS231*$E231*$F231*$G231*$J231*$CT$11)</f>
        <v>600648.04799999995</v>
      </c>
      <c r="CU231" s="110"/>
      <c r="CV231" s="109">
        <f>(CU231*$E231*$F231*$G231*$J231*$CV$11)</f>
        <v>0</v>
      </c>
      <c r="CW231" s="132">
        <v>0</v>
      </c>
      <c r="CX231" s="109">
        <f>(CW231*$E231*$F231*$G231*$J231*$CX$11)</f>
        <v>0</v>
      </c>
      <c r="CY231" s="110"/>
      <c r="CZ231" s="116">
        <f>(CY231*$E231*$F231*$G231*$J231*$CZ$11)</f>
        <v>0</v>
      </c>
      <c r="DA231" s="110"/>
      <c r="DB231" s="109">
        <f>(DA231*$E231*$F231*$G231*$J231*$DB$11)</f>
        <v>0</v>
      </c>
      <c r="DC231" s="134">
        <v>3</v>
      </c>
      <c r="DD231" s="109">
        <f>(DC231*$E231*$F231*$G231*$J231*$DD$11)</f>
        <v>45503.64</v>
      </c>
      <c r="DE231" s="110">
        <v>3</v>
      </c>
      <c r="DF231" s="109">
        <f>(DE231*$E231*$F231*$G231*$J231*$DF$11)</f>
        <v>54604.367999999995</v>
      </c>
      <c r="DG231" s="110">
        <v>2</v>
      </c>
      <c r="DH231" s="109">
        <f>(DG231*$E231*$F231*$G231*$K231*$DH$11)</f>
        <v>48320.531999999999</v>
      </c>
      <c r="DI231" s="110">
        <v>25</v>
      </c>
      <c r="DJ231" s="122">
        <f>(DI231*$E231*$F231*$G231*$L231*$DJ$11)</f>
        <v>643890.04875000007</v>
      </c>
      <c r="DK231" s="123">
        <f t="shared" si="777"/>
        <v>504</v>
      </c>
      <c r="DL231" s="122">
        <f t="shared" si="777"/>
        <v>8123106.6715499982</v>
      </c>
      <c r="DN231" s="1">
        <f>DK231*F231</f>
        <v>196.56</v>
      </c>
      <c r="DO231" s="52">
        <f>DK231*F231</f>
        <v>196.56</v>
      </c>
      <c r="DQ231" s="52">
        <f>DK231*G231</f>
        <v>504</v>
      </c>
    </row>
    <row r="232" spans="1:121" ht="30.75" hidden="1" customHeight="1" x14ac:dyDescent="0.25">
      <c r="A232" s="128"/>
      <c r="B232" s="129">
        <v>198</v>
      </c>
      <c r="C232" s="101" t="s">
        <v>558</v>
      </c>
      <c r="D232" s="102" t="s">
        <v>559</v>
      </c>
      <c r="E232" s="89">
        <v>23150</v>
      </c>
      <c r="F232" s="130">
        <v>1.85</v>
      </c>
      <c r="G232" s="104">
        <v>1</v>
      </c>
      <c r="H232" s="105"/>
      <c r="I232" s="106">
        <v>1.4</v>
      </c>
      <c r="J232" s="106">
        <v>1.68</v>
      </c>
      <c r="K232" s="106">
        <v>2.23</v>
      </c>
      <c r="L232" s="107">
        <v>2.57</v>
      </c>
      <c r="M232" s="110"/>
      <c r="N232" s="109">
        <f>(M232*$E232*$F232*$G232*$I232*$N$11)</f>
        <v>0</v>
      </c>
      <c r="O232" s="110"/>
      <c r="P232" s="110">
        <f>(O232*$E232*$F232*$G232*$I232*$P$11)</f>
        <v>0</v>
      </c>
      <c r="Q232" s="110">
        <v>135</v>
      </c>
      <c r="R232" s="109">
        <f>(Q232*$E232*$F232*$G232*$I232*$R$11)</f>
        <v>8903837.25</v>
      </c>
      <c r="S232" s="110"/>
      <c r="T232" s="109">
        <f t="shared" si="776"/>
        <v>0</v>
      </c>
      <c r="U232" s="110"/>
      <c r="V232" s="109">
        <f>(U232*$E232*$F232*$G232*$I232*$V$11)</f>
        <v>0</v>
      </c>
      <c r="W232" s="110"/>
      <c r="X232" s="109">
        <f>(W232*$E232*$F232*$G232*$I232*$X$11)</f>
        <v>0</v>
      </c>
      <c r="Y232" s="110"/>
      <c r="Z232" s="109">
        <f>(Y232*$E232*$F232*$G232*$I232*$Z$11)</f>
        <v>0</v>
      </c>
      <c r="AA232" s="110"/>
      <c r="AB232" s="109">
        <f>(AA232*$E232*$F232*$G232*$I232*$AB$11)</f>
        <v>0</v>
      </c>
      <c r="AC232" s="110"/>
      <c r="AD232" s="109">
        <f>(AC232*$E232*$F232*$G232*$I232*$AD$11)</f>
        <v>0</v>
      </c>
      <c r="AE232" s="110"/>
      <c r="AF232" s="109">
        <f>(AE232*$E232*$F232*$G232*$I232*$AF$11)</f>
        <v>0</v>
      </c>
      <c r="AG232" s="112"/>
      <c r="AH232" s="109">
        <f>(AG232*$E232*$F232*$G232*$I232*$AH$11)</f>
        <v>0</v>
      </c>
      <c r="AI232" s="110"/>
      <c r="AJ232" s="109">
        <f>(AI232*$E232*$F232*$G232*$I232*$AJ$11)</f>
        <v>0</v>
      </c>
      <c r="AK232" s="110"/>
      <c r="AL232" s="110">
        <f>(AK232*$E232*$F232*$G232*$I232*$AL$11)</f>
        <v>0</v>
      </c>
      <c r="AM232" s="110"/>
      <c r="AN232" s="109">
        <f>(AM232*$E232*$F232*$G232*$J232*$AN$11)</f>
        <v>0</v>
      </c>
      <c r="AO232" s="132">
        <v>0</v>
      </c>
      <c r="AP232" s="109">
        <f>(AO232*$E232*$F232*$G232*$J232*$AP$11)</f>
        <v>0</v>
      </c>
      <c r="AQ232" s="110"/>
      <c r="AR232" s="116">
        <f>(AQ232*$E232*$F232*$G232*$J232*$AR$11)</f>
        <v>0</v>
      </c>
      <c r="AS232" s="110">
        <v>3</v>
      </c>
      <c r="AT232" s="109">
        <f>(AS232*$E232*$F232*$G232*$I232*$AT$11)</f>
        <v>179875.5</v>
      </c>
      <c r="AU232" s="110"/>
      <c r="AV232" s="110">
        <f>(AU232*$E232*$F232*$G232*$I232*$AV$11)</f>
        <v>0</v>
      </c>
      <c r="AW232" s="110"/>
      <c r="AX232" s="109">
        <f>(AW232*$E232*$F232*$G232*$I232*$AX$11)</f>
        <v>0</v>
      </c>
      <c r="AY232" s="110"/>
      <c r="AZ232" s="109">
        <f>(AY232*$E232*$F232*$G232*$I232*$AZ$11)</f>
        <v>0</v>
      </c>
      <c r="BA232" s="110"/>
      <c r="BB232" s="109">
        <f>(BA232*$E232*$F232*$G232*$I232*$BB$11)</f>
        <v>0</v>
      </c>
      <c r="BC232" s="110"/>
      <c r="BD232" s="109">
        <f>(BC232*$E232*$F232*$G232*$I232*$BD$11)</f>
        <v>0</v>
      </c>
      <c r="BE232" s="110">
        <v>2</v>
      </c>
      <c r="BF232" s="109">
        <f>(BE232*$E232*$F232*$G232*$I232*$BF$11)</f>
        <v>153493.75999999998</v>
      </c>
      <c r="BG232" s="110">
        <v>2</v>
      </c>
      <c r="BH232" s="109">
        <f>(BG232*$E232*$F232*$G232*$J232*$BH$11)</f>
        <v>143900.4</v>
      </c>
      <c r="BI232" s="110">
        <v>5</v>
      </c>
      <c r="BJ232" s="109">
        <f>(BI232*$E232*$F232*$G232*$J232*$BJ$11)</f>
        <v>413713.64999999997</v>
      </c>
      <c r="BK232" s="110"/>
      <c r="BL232" s="109">
        <f>(BK232*$E232*$F232*$G232*$J232*$BL$11)</f>
        <v>0</v>
      </c>
      <c r="BM232" s="110"/>
      <c r="BN232" s="109">
        <f>(BM232*$E232*$F232*$G232*$J232*$BN$11)</f>
        <v>0</v>
      </c>
      <c r="BO232" s="110"/>
      <c r="BP232" s="109">
        <f>(BO232*$E232*$F232*$G232*$J232*$BP$11)</f>
        <v>0</v>
      </c>
      <c r="BQ232" s="110"/>
      <c r="BR232" s="109">
        <f>(BQ232*$E232*$F232*$G232*$J232*$BR$11)</f>
        <v>0</v>
      </c>
      <c r="BS232" s="110">
        <v>21</v>
      </c>
      <c r="BT232" s="116">
        <f>(BS232*$E232*$F232*$G232*$J232*$BT$11)</f>
        <v>1662049.62</v>
      </c>
      <c r="BU232" s="133"/>
      <c r="BV232" s="109">
        <f>(BU232*$E232*$F232*$G232*$I232*$BV$11)</f>
        <v>0</v>
      </c>
      <c r="BW232" s="110"/>
      <c r="BX232" s="109">
        <f>(BW232*$E232*$F232*$G232*$I232*$BX$11)</f>
        <v>0</v>
      </c>
      <c r="BY232" s="110"/>
      <c r="BZ232" s="109">
        <f>(BY232*$E232*$F232*$G232*$I232*$BZ$11)</f>
        <v>0</v>
      </c>
      <c r="CA232" s="110"/>
      <c r="CB232" s="109">
        <f>(CA232*$E232*$F232*$G232*$J232*$CB$11)</f>
        <v>0</v>
      </c>
      <c r="CC232" s="134"/>
      <c r="CD232" s="110">
        <f>(CC232*$E232*$F232*$G232*$I232*$CD$11)</f>
        <v>0</v>
      </c>
      <c r="CE232" s="110"/>
      <c r="CF232" s="109">
        <f>(CE232*$E232*$F232*$G232*$I232*$CF$11)</f>
        <v>0</v>
      </c>
      <c r="CG232" s="110"/>
      <c r="CH232" s="109">
        <f>(CG232*$E232*$F232*$G232*$I232*$CH$11)</f>
        <v>0</v>
      </c>
      <c r="CI232" s="110"/>
      <c r="CJ232" s="109">
        <f>(CI232*$E232*$F232*$G232*$I232*$CJ$11)</f>
        <v>0</v>
      </c>
      <c r="CK232" s="110">
        <v>2</v>
      </c>
      <c r="CL232" s="109">
        <f>(CK232*$E232*$F232*$G232*$I232*$CL$11)</f>
        <v>143900.39999999997</v>
      </c>
      <c r="CM232" s="110"/>
      <c r="CN232" s="109">
        <f>(CM232*$E232*$F232*$G232*$I232*$CN$11)</f>
        <v>0</v>
      </c>
      <c r="CO232" s="110"/>
      <c r="CP232" s="109">
        <f>(CO232*$E232*$F232*$G232*$I232*$CP$11)</f>
        <v>0</v>
      </c>
      <c r="CQ232" s="110">
        <v>3</v>
      </c>
      <c r="CR232" s="109">
        <f>(CQ232*$E232*$F232*$G232*$J232*$CR$11)</f>
        <v>239594.16600000003</v>
      </c>
      <c r="CS232" s="110"/>
      <c r="CT232" s="109">
        <f>(CS232*$E232*$F232*$G232*$J232*$CT$11)</f>
        <v>0</v>
      </c>
      <c r="CU232" s="110"/>
      <c r="CV232" s="109">
        <f>(CU232*$E232*$F232*$G232*$J232*$CV$11)</f>
        <v>0</v>
      </c>
      <c r="CW232" s="132">
        <v>0</v>
      </c>
      <c r="CX232" s="109">
        <f>(CW232*$E232*$F232*$G232*$J232*$CX$11)</f>
        <v>0</v>
      </c>
      <c r="CY232" s="110"/>
      <c r="CZ232" s="116">
        <f>(CY232*$E232*$F232*$G232*$J232*$CZ$11)</f>
        <v>0</v>
      </c>
      <c r="DA232" s="110"/>
      <c r="DB232" s="109">
        <f>(DA232*$E232*$F232*$G232*$J232*$DB$11)</f>
        <v>0</v>
      </c>
      <c r="DC232" s="134">
        <v>2</v>
      </c>
      <c r="DD232" s="109">
        <f>(DC232*$E232*$F232*$G232*$J232*$DD$11)</f>
        <v>143900.4</v>
      </c>
      <c r="DE232" s="110">
        <v>7</v>
      </c>
      <c r="DF232" s="109">
        <f>(DE232*$E232*$F232*$G232*$J232*$DF$11)</f>
        <v>604381.67999999993</v>
      </c>
      <c r="DG232" s="110"/>
      <c r="DH232" s="109">
        <f>(DG232*$E232*$F232*$G232*$K232*$DH$11)</f>
        <v>0</v>
      </c>
      <c r="DI232" s="110"/>
      <c r="DJ232" s="122">
        <f>(DI232*$E232*$F232*$G232*$L232*$DJ$11)</f>
        <v>0</v>
      </c>
      <c r="DK232" s="123">
        <f t="shared" si="777"/>
        <v>182</v>
      </c>
      <c r="DL232" s="122">
        <f t="shared" si="777"/>
        <v>12588646.825999999</v>
      </c>
      <c r="DM232" s="1"/>
      <c r="DN232" s="1">
        <f>DK232*F232</f>
        <v>336.7</v>
      </c>
      <c r="DO232" s="52">
        <f>DK232*F232</f>
        <v>336.7</v>
      </c>
      <c r="DQ232" s="52">
        <f>DK232*G232</f>
        <v>182</v>
      </c>
    </row>
    <row r="233" spans="1:121" ht="30" hidden="1" customHeight="1" x14ac:dyDescent="0.25">
      <c r="A233" s="128"/>
      <c r="B233" s="129">
        <v>199</v>
      </c>
      <c r="C233" s="101" t="s">
        <v>560</v>
      </c>
      <c r="D233" s="102" t="s">
        <v>561</v>
      </c>
      <c r="E233" s="89">
        <v>23150</v>
      </c>
      <c r="F233" s="141">
        <v>2.12</v>
      </c>
      <c r="G233" s="104">
        <v>1</v>
      </c>
      <c r="H233" s="105"/>
      <c r="I233" s="106">
        <v>1.4</v>
      </c>
      <c r="J233" s="106">
        <v>1.68</v>
      </c>
      <c r="K233" s="106">
        <v>2.23</v>
      </c>
      <c r="L233" s="107">
        <v>2.57</v>
      </c>
      <c r="M233" s="110"/>
      <c r="N233" s="109">
        <f>(M233*$E233*$F233*$G233*$I233*$N$11)</f>
        <v>0</v>
      </c>
      <c r="O233" s="110"/>
      <c r="P233" s="110">
        <f>(O233*$E233*$F233*$G233*$I233*$P$11)</f>
        <v>0</v>
      </c>
      <c r="Q233" s="110">
        <v>10</v>
      </c>
      <c r="R233" s="109">
        <f>(Q233*$E233*$F233*$G233*$I233*$R$11)</f>
        <v>755801.20000000007</v>
      </c>
      <c r="S233" s="110"/>
      <c r="T233" s="109">
        <f t="shared" si="776"/>
        <v>0</v>
      </c>
      <c r="U233" s="110"/>
      <c r="V233" s="109">
        <f>(U233*$E233*$F233*$G233*$I233*$V$11)</f>
        <v>0</v>
      </c>
      <c r="W233" s="110"/>
      <c r="X233" s="109">
        <f>(W233*$E233*$F233*$G233*$I233*$X$11)</f>
        <v>0</v>
      </c>
      <c r="Y233" s="110"/>
      <c r="Z233" s="109">
        <f>(Y233*$E233*$F233*$G233*$I233*$Z$11)</f>
        <v>0</v>
      </c>
      <c r="AA233" s="110"/>
      <c r="AB233" s="109">
        <f>(AA233*$E233*$F233*$G233*$I233*$AB$11)</f>
        <v>0</v>
      </c>
      <c r="AC233" s="110"/>
      <c r="AD233" s="109">
        <f>(AC233*$E233*$F233*$G233*$I233*$AD$11)</f>
        <v>0</v>
      </c>
      <c r="AE233" s="110"/>
      <c r="AF233" s="109">
        <f>(AE233*$E233*$F233*$G233*$I233*$AF$11)</f>
        <v>0</v>
      </c>
      <c r="AG233" s="112"/>
      <c r="AH233" s="109">
        <f>(AG233*$E233*$F233*$G233*$I233*$AH$11)</f>
        <v>0</v>
      </c>
      <c r="AI233" s="110"/>
      <c r="AJ233" s="109">
        <f>(AI233*$E233*$F233*$G233*$I233*$AJ$11)</f>
        <v>0</v>
      </c>
      <c r="AK233" s="110"/>
      <c r="AL233" s="110">
        <f>(AK233*$E233*$F233*$G233*$I233*$AL$11)</f>
        <v>0</v>
      </c>
      <c r="AM233" s="110"/>
      <c r="AN233" s="109">
        <f>(AM233*$E233*$F233*$G233*$J233*$AN$11)</f>
        <v>0</v>
      </c>
      <c r="AO233" s="132">
        <v>0</v>
      </c>
      <c r="AP233" s="109">
        <f>(AO233*$E233*$F233*$G233*$J233*$AP$11)</f>
        <v>0</v>
      </c>
      <c r="AQ233" s="110"/>
      <c r="AR233" s="116">
        <f>(AQ233*$E233*$F233*$G233*$J233*$AR$11)</f>
        <v>0</v>
      </c>
      <c r="AS233" s="110"/>
      <c r="AT233" s="109">
        <f>(AS233*$E233*$F233*$G233*$I233*$AT$11)</f>
        <v>0</v>
      </c>
      <c r="AU233" s="110"/>
      <c r="AV233" s="110">
        <f>(AU233*$E233*$F233*$G233*$I233*$AV$11)</f>
        <v>0</v>
      </c>
      <c r="AW233" s="110"/>
      <c r="AX233" s="109">
        <f>(AW233*$E233*$F233*$G233*$I233*$AX$11)</f>
        <v>0</v>
      </c>
      <c r="AY233" s="110"/>
      <c r="AZ233" s="109">
        <f>(AY233*$E233*$F233*$G233*$I233*$AZ$11)</f>
        <v>0</v>
      </c>
      <c r="BA233" s="110"/>
      <c r="BB233" s="109">
        <f>(BA233*$E233*$F233*$G233*$I233*$BB$11)</f>
        <v>0</v>
      </c>
      <c r="BC233" s="110"/>
      <c r="BD233" s="109">
        <f>(BC233*$E233*$F233*$G233*$I233*$BD$11)</f>
        <v>0</v>
      </c>
      <c r="BE233" s="110"/>
      <c r="BF233" s="109">
        <f>(BE233*$E233*$F233*$G233*$I233*$BF$11)</f>
        <v>0</v>
      </c>
      <c r="BG233" s="110"/>
      <c r="BH233" s="109">
        <f>(BG233*$E233*$F233*$G233*$J233*$BH$11)</f>
        <v>0</v>
      </c>
      <c r="BI233" s="110"/>
      <c r="BJ233" s="109">
        <f>(BI233*$E233*$F233*$G233*$J233*$BJ$11)</f>
        <v>0</v>
      </c>
      <c r="BK233" s="110"/>
      <c r="BL233" s="109">
        <f>(BK233*$E233*$F233*$G233*$J233*$BL$11)</f>
        <v>0</v>
      </c>
      <c r="BM233" s="110"/>
      <c r="BN233" s="109">
        <f>(BM233*$E233*$F233*$G233*$J233*$BN$11)</f>
        <v>0</v>
      </c>
      <c r="BO233" s="110"/>
      <c r="BP233" s="109">
        <f>(BO233*$E233*$F233*$G233*$J233*$BP$11)</f>
        <v>0</v>
      </c>
      <c r="BQ233" s="110"/>
      <c r="BR233" s="109">
        <f>(BQ233*$E233*$F233*$G233*$J233*$BR$11)</f>
        <v>0</v>
      </c>
      <c r="BS233" s="110"/>
      <c r="BT233" s="116">
        <f>(BS233*$E233*$F233*$G233*$J233*$BT$11)</f>
        <v>0</v>
      </c>
      <c r="BU233" s="133"/>
      <c r="BV233" s="109">
        <f>(BU233*$E233*$F233*$G233*$I233*$BV$11)</f>
        <v>0</v>
      </c>
      <c r="BW233" s="110"/>
      <c r="BX233" s="109">
        <f>(BW233*$E233*$F233*$G233*$I233*$BX$11)</f>
        <v>0</v>
      </c>
      <c r="BY233" s="110"/>
      <c r="BZ233" s="109">
        <f>(BY233*$E233*$F233*$G233*$I233*$BZ$11)</f>
        <v>0</v>
      </c>
      <c r="CA233" s="110"/>
      <c r="CB233" s="109">
        <f>(CA233*$E233*$F233*$G233*$J233*$CB$11)</f>
        <v>0</v>
      </c>
      <c r="CC233" s="134"/>
      <c r="CD233" s="110">
        <f>(CC233*$E233*$F233*$G233*$I233*$CD$11)</f>
        <v>0</v>
      </c>
      <c r="CE233" s="110"/>
      <c r="CF233" s="109">
        <f>(CE233*$E233*$F233*$G233*$I233*$CF$11)</f>
        <v>0</v>
      </c>
      <c r="CG233" s="110"/>
      <c r="CH233" s="109">
        <f>(CG233*$E233*$F233*$G233*$I233*$CH$11)</f>
        <v>0</v>
      </c>
      <c r="CI233" s="110"/>
      <c r="CJ233" s="109">
        <f>(CI233*$E233*$F233*$G233*$I233*$CJ$11)</f>
        <v>0</v>
      </c>
      <c r="CK233" s="110"/>
      <c r="CL233" s="109">
        <f>(CK233*$E233*$F233*$G233*$I233*$CL$11)</f>
        <v>0</v>
      </c>
      <c r="CM233" s="110"/>
      <c r="CN233" s="109">
        <f>(CM233*$E233*$F233*$G233*$I233*$CN$11)</f>
        <v>0</v>
      </c>
      <c r="CO233" s="110"/>
      <c r="CP233" s="109">
        <f>(CO233*$E233*$F233*$G233*$I233*$CP$11)</f>
        <v>0</v>
      </c>
      <c r="CQ233" s="110"/>
      <c r="CR233" s="109">
        <f>(CQ233*$E233*$F233*$G233*$J233*$CR$11)</f>
        <v>0</v>
      </c>
      <c r="CS233" s="110"/>
      <c r="CT233" s="109">
        <f>(CS233*$E233*$F233*$G233*$J233*$CT$11)</f>
        <v>0</v>
      </c>
      <c r="CU233" s="110"/>
      <c r="CV233" s="109">
        <f>(CU233*$E233*$F233*$G233*$J233*$CV$11)</f>
        <v>0</v>
      </c>
      <c r="CW233" s="132">
        <v>0</v>
      </c>
      <c r="CX233" s="109">
        <f>(CW233*$E233*$F233*$G233*$J233*$CX$11)</f>
        <v>0</v>
      </c>
      <c r="CY233" s="110"/>
      <c r="CZ233" s="116">
        <f>(CY233*$E233*$F233*$G233*$J233*$CZ$11)</f>
        <v>0</v>
      </c>
      <c r="DA233" s="110"/>
      <c r="DB233" s="109">
        <f>(DA233*$E233*$F233*$G233*$J233*$DB$11)</f>
        <v>0</v>
      </c>
      <c r="DC233" s="134"/>
      <c r="DD233" s="109">
        <f>(DC233*$E233*$F233*$G233*$J233*$DD$11)</f>
        <v>0</v>
      </c>
      <c r="DE233" s="110"/>
      <c r="DF233" s="109">
        <f>(DE233*$E233*$F233*$G233*$J233*$DF$11)</f>
        <v>0</v>
      </c>
      <c r="DG233" s="110"/>
      <c r="DH233" s="109">
        <f>(DG233*$E233*$F233*$G233*$K233*$DH$11)</f>
        <v>0</v>
      </c>
      <c r="DI233" s="110"/>
      <c r="DJ233" s="122">
        <f>(DI233*$E233*$F233*$G233*$L233*$DJ$11)</f>
        <v>0</v>
      </c>
      <c r="DK233" s="123">
        <f t="shared" si="777"/>
        <v>10</v>
      </c>
      <c r="DL233" s="122">
        <f t="shared" si="777"/>
        <v>755801.20000000007</v>
      </c>
      <c r="DM233" s="1"/>
      <c r="DN233" s="1">
        <f>DK233*F233</f>
        <v>21.200000000000003</v>
      </c>
      <c r="DO233" s="52">
        <f>DK233*F233</f>
        <v>21.200000000000003</v>
      </c>
      <c r="DQ233" s="52">
        <f>DK233*G233</f>
        <v>10</v>
      </c>
    </row>
    <row r="234" spans="1:121" s="127" customFormat="1" ht="15.75" hidden="1" customHeight="1" x14ac:dyDescent="0.25">
      <c r="A234" s="85">
        <v>23</v>
      </c>
      <c r="B234" s="138"/>
      <c r="C234" s="139"/>
      <c r="D234" s="88" t="s">
        <v>562</v>
      </c>
      <c r="E234" s="89">
        <v>23150</v>
      </c>
      <c r="F234" s="140">
        <v>1.31</v>
      </c>
      <c r="G234" s="125">
        <v>1</v>
      </c>
      <c r="H234" s="105"/>
      <c r="I234" s="125">
        <v>1.4</v>
      </c>
      <c r="J234" s="125">
        <v>1.68</v>
      </c>
      <c r="K234" s="125">
        <v>2.23</v>
      </c>
      <c r="L234" s="126">
        <v>2.57</v>
      </c>
      <c r="M234" s="95">
        <f>SUM(M235:M240)</f>
        <v>693</v>
      </c>
      <c r="N234" s="95">
        <f t="shared" ref="N234:BY234" si="778">SUM(N235:N240)</f>
        <v>28498339.870000005</v>
      </c>
      <c r="O234" s="95">
        <f t="shared" si="778"/>
        <v>0</v>
      </c>
      <c r="P234" s="95">
        <f t="shared" si="778"/>
        <v>0</v>
      </c>
      <c r="Q234" s="95">
        <f t="shared" si="778"/>
        <v>183</v>
      </c>
      <c r="R234" s="95">
        <f t="shared" si="778"/>
        <v>10017039.725000001</v>
      </c>
      <c r="S234" s="95">
        <f t="shared" si="778"/>
        <v>0</v>
      </c>
      <c r="T234" s="95">
        <f t="shared" si="778"/>
        <v>0</v>
      </c>
      <c r="U234" s="95">
        <f t="shared" si="778"/>
        <v>0</v>
      </c>
      <c r="V234" s="95">
        <f t="shared" si="778"/>
        <v>0</v>
      </c>
      <c r="W234" s="95">
        <f t="shared" si="778"/>
        <v>0</v>
      </c>
      <c r="X234" s="95">
        <f t="shared" si="778"/>
        <v>0</v>
      </c>
      <c r="Y234" s="95">
        <f t="shared" si="778"/>
        <v>0</v>
      </c>
      <c r="Z234" s="95">
        <f t="shared" si="778"/>
        <v>0</v>
      </c>
      <c r="AA234" s="95">
        <f t="shared" si="778"/>
        <v>0</v>
      </c>
      <c r="AB234" s="95">
        <f t="shared" si="778"/>
        <v>0</v>
      </c>
      <c r="AC234" s="95">
        <f t="shared" si="778"/>
        <v>373</v>
      </c>
      <c r="AD234" s="95">
        <f t="shared" si="778"/>
        <v>16793403.550000001</v>
      </c>
      <c r="AE234" s="95">
        <f t="shared" si="778"/>
        <v>0</v>
      </c>
      <c r="AF234" s="95">
        <f t="shared" si="778"/>
        <v>0</v>
      </c>
      <c r="AG234" s="95">
        <f t="shared" si="778"/>
        <v>10</v>
      </c>
      <c r="AH234" s="95">
        <f t="shared" si="778"/>
        <v>324424.10000000003</v>
      </c>
      <c r="AI234" s="95">
        <f t="shared" si="778"/>
        <v>433</v>
      </c>
      <c r="AJ234" s="95">
        <f t="shared" si="778"/>
        <v>18720696.609999999</v>
      </c>
      <c r="AK234" s="95">
        <f t="shared" si="778"/>
        <v>507</v>
      </c>
      <c r="AL234" s="95">
        <f t="shared" si="778"/>
        <v>22598099.370000005</v>
      </c>
      <c r="AM234" s="95">
        <f t="shared" si="778"/>
        <v>259</v>
      </c>
      <c r="AN234" s="95">
        <f t="shared" si="778"/>
        <v>13986029.903999999</v>
      </c>
      <c r="AO234" s="95">
        <f t="shared" si="778"/>
        <v>0</v>
      </c>
      <c r="AP234" s="95">
        <f t="shared" si="778"/>
        <v>0</v>
      </c>
      <c r="AQ234" s="95">
        <f t="shared" si="778"/>
        <v>70</v>
      </c>
      <c r="AR234" s="95">
        <f t="shared" si="778"/>
        <v>3810949.2960000006</v>
      </c>
      <c r="AS234" s="95">
        <f t="shared" si="778"/>
        <v>148</v>
      </c>
      <c r="AT234" s="95">
        <f t="shared" si="778"/>
        <v>6429495.7999999998</v>
      </c>
      <c r="AU234" s="95">
        <f t="shared" si="778"/>
        <v>20</v>
      </c>
      <c r="AV234" s="95">
        <f t="shared" si="778"/>
        <v>707056.56</v>
      </c>
      <c r="AW234" s="95">
        <f>SUM(AW235:AW240)</f>
        <v>0</v>
      </c>
      <c r="AX234" s="95">
        <f>SUM(AX235:AX240)</f>
        <v>0</v>
      </c>
      <c r="AY234" s="95">
        <f>SUM(AY235:AY240)</f>
        <v>0</v>
      </c>
      <c r="AZ234" s="95">
        <f t="shared" si="778"/>
        <v>0</v>
      </c>
      <c r="BA234" s="95">
        <f t="shared" si="778"/>
        <v>0</v>
      </c>
      <c r="BB234" s="95">
        <f t="shared" si="778"/>
        <v>0</v>
      </c>
      <c r="BC234" s="95">
        <f t="shared" si="778"/>
        <v>0</v>
      </c>
      <c r="BD234" s="95">
        <f t="shared" si="778"/>
        <v>0</v>
      </c>
      <c r="BE234" s="95">
        <f t="shared" si="778"/>
        <v>132</v>
      </c>
      <c r="BF234" s="95">
        <f t="shared" si="778"/>
        <v>6617447.8720000004</v>
      </c>
      <c r="BG234" s="95">
        <f t="shared" si="778"/>
        <v>633</v>
      </c>
      <c r="BH234" s="95">
        <f t="shared" si="778"/>
        <v>31561441.379999995</v>
      </c>
      <c r="BI234" s="95">
        <f t="shared" si="778"/>
        <v>603</v>
      </c>
      <c r="BJ234" s="95">
        <f t="shared" si="778"/>
        <v>34712364.266999997</v>
      </c>
      <c r="BK234" s="95">
        <f t="shared" si="778"/>
        <v>0</v>
      </c>
      <c r="BL234" s="95">
        <f t="shared" si="778"/>
        <v>0</v>
      </c>
      <c r="BM234" s="95">
        <f t="shared" si="778"/>
        <v>54</v>
      </c>
      <c r="BN234" s="95">
        <f t="shared" si="778"/>
        <v>2604986.1599999997</v>
      </c>
      <c r="BO234" s="95">
        <f t="shared" si="778"/>
        <v>210</v>
      </c>
      <c r="BP234" s="95">
        <f t="shared" si="778"/>
        <v>9230238.3599999994</v>
      </c>
      <c r="BQ234" s="95">
        <f t="shared" si="778"/>
        <v>265</v>
      </c>
      <c r="BR234" s="95">
        <f t="shared" si="778"/>
        <v>16722191.001600001</v>
      </c>
      <c r="BS234" s="95">
        <f t="shared" si="778"/>
        <v>153</v>
      </c>
      <c r="BT234" s="97">
        <f t="shared" si="778"/>
        <v>8285648.9100000011</v>
      </c>
      <c r="BU234" s="98">
        <f t="shared" si="778"/>
        <v>949</v>
      </c>
      <c r="BV234" s="95">
        <f t="shared" si="778"/>
        <v>44949268.570500001</v>
      </c>
      <c r="BW234" s="95">
        <f t="shared" si="778"/>
        <v>695</v>
      </c>
      <c r="BX234" s="95">
        <f t="shared" si="778"/>
        <v>34856274.390000008</v>
      </c>
      <c r="BY234" s="95">
        <f t="shared" si="778"/>
        <v>0</v>
      </c>
      <c r="BZ234" s="95">
        <f t="shared" ref="BZ234:DQ234" si="779">SUM(BZ235:BZ240)</f>
        <v>0</v>
      </c>
      <c r="CA234" s="95">
        <f>SUM(CA235:CA240)</f>
        <v>153</v>
      </c>
      <c r="CB234" s="95">
        <f>SUM(CB235:CB240)</f>
        <v>7541158.7999999998</v>
      </c>
      <c r="CC234" s="99">
        <f t="shared" si="779"/>
        <v>0</v>
      </c>
      <c r="CD234" s="95">
        <f t="shared" si="779"/>
        <v>0</v>
      </c>
      <c r="CE234" s="95">
        <f t="shared" si="779"/>
        <v>12</v>
      </c>
      <c r="CF234" s="95">
        <f t="shared" si="779"/>
        <v>325331.57999999996</v>
      </c>
      <c r="CG234" s="95">
        <f t="shared" si="779"/>
        <v>36</v>
      </c>
      <c r="CH234" s="95">
        <f t="shared" si="779"/>
        <v>1014562.6399999999</v>
      </c>
      <c r="CI234" s="95">
        <f t="shared" si="779"/>
        <v>116</v>
      </c>
      <c r="CJ234" s="95">
        <f t="shared" si="779"/>
        <v>3291429.9599999995</v>
      </c>
      <c r="CK234" s="95">
        <f t="shared" si="779"/>
        <v>104</v>
      </c>
      <c r="CL234" s="95">
        <f t="shared" si="779"/>
        <v>5099519.0399999991</v>
      </c>
      <c r="CM234" s="95">
        <f t="shared" si="779"/>
        <v>477</v>
      </c>
      <c r="CN234" s="95">
        <f t="shared" si="779"/>
        <v>19724888.050000001</v>
      </c>
      <c r="CO234" s="95">
        <f t="shared" si="779"/>
        <v>252</v>
      </c>
      <c r="CP234" s="95">
        <f t="shared" si="779"/>
        <v>11395472.676000001</v>
      </c>
      <c r="CQ234" s="95">
        <f t="shared" si="779"/>
        <v>558</v>
      </c>
      <c r="CR234" s="95">
        <f t="shared" si="779"/>
        <v>30537247.784400005</v>
      </c>
      <c r="CS234" s="95">
        <f t="shared" si="779"/>
        <v>169</v>
      </c>
      <c r="CT234" s="95">
        <f t="shared" si="779"/>
        <v>10060504.776000001</v>
      </c>
      <c r="CU234" s="95">
        <f t="shared" si="779"/>
        <v>86</v>
      </c>
      <c r="CV234" s="95">
        <f t="shared" si="779"/>
        <v>4254784.8</v>
      </c>
      <c r="CW234" s="95">
        <f t="shared" si="779"/>
        <v>221</v>
      </c>
      <c r="CX234" s="95">
        <f t="shared" si="779"/>
        <v>9884090.6640000008</v>
      </c>
      <c r="CY234" s="95">
        <f t="shared" si="779"/>
        <v>16</v>
      </c>
      <c r="CZ234" s="95">
        <f t="shared" si="779"/>
        <v>704956.39199999999</v>
      </c>
      <c r="DA234" s="95">
        <f t="shared" si="779"/>
        <v>29</v>
      </c>
      <c r="DB234" s="95">
        <f t="shared" si="779"/>
        <v>1386110.88</v>
      </c>
      <c r="DC234" s="95">
        <f t="shared" si="779"/>
        <v>31</v>
      </c>
      <c r="DD234" s="95">
        <f t="shared" si="779"/>
        <v>1430836.6800000002</v>
      </c>
      <c r="DE234" s="95">
        <f t="shared" si="779"/>
        <v>84</v>
      </c>
      <c r="DF234" s="95">
        <f t="shared" si="779"/>
        <v>4877056.8000000007</v>
      </c>
      <c r="DG234" s="95">
        <f t="shared" si="779"/>
        <v>26</v>
      </c>
      <c r="DH234" s="95">
        <f t="shared" si="779"/>
        <v>1998487.6439999999</v>
      </c>
      <c r="DI234" s="95">
        <f t="shared" si="779"/>
        <v>45</v>
      </c>
      <c r="DJ234" s="95">
        <f t="shared" si="779"/>
        <v>3807866.6883</v>
      </c>
      <c r="DK234" s="95">
        <f t="shared" si="779"/>
        <v>8805</v>
      </c>
      <c r="DL234" s="95">
        <f t="shared" si="779"/>
        <v>428759701.55080003</v>
      </c>
      <c r="DM234" s="95">
        <f t="shared" si="779"/>
        <v>0</v>
      </c>
      <c r="DN234" s="95">
        <f t="shared" si="779"/>
        <v>11134.34</v>
      </c>
      <c r="DO234" s="95">
        <f t="shared" si="779"/>
        <v>11134.34</v>
      </c>
      <c r="DQ234" s="95">
        <f t="shared" si="779"/>
        <v>8889.6</v>
      </c>
    </row>
    <row r="235" spans="1:121" ht="15.75" hidden="1" customHeight="1" x14ac:dyDescent="0.25">
      <c r="A235" s="128"/>
      <c r="B235" s="129">
        <v>200</v>
      </c>
      <c r="C235" s="101" t="s">
        <v>563</v>
      </c>
      <c r="D235" s="102" t="s">
        <v>564</v>
      </c>
      <c r="E235" s="89">
        <v>23150</v>
      </c>
      <c r="F235" s="130">
        <v>0.85</v>
      </c>
      <c r="G235" s="104">
        <v>1</v>
      </c>
      <c r="H235" s="105"/>
      <c r="I235" s="106">
        <v>1.4</v>
      </c>
      <c r="J235" s="106">
        <v>1.68</v>
      </c>
      <c r="K235" s="106">
        <v>2.23</v>
      </c>
      <c r="L235" s="107">
        <v>2.57</v>
      </c>
      <c r="M235" s="110">
        <v>41</v>
      </c>
      <c r="N235" s="109">
        <f t="shared" ref="N235:N240" si="780">(M235*$E235*$F235*$G235*$I235*$N$11)</f>
        <v>1242437.3500000001</v>
      </c>
      <c r="O235" s="110"/>
      <c r="P235" s="110">
        <f t="shared" ref="P235:P240" si="781">(O235*$E235*$F235*$G235*$I235*$P$11)</f>
        <v>0</v>
      </c>
      <c r="Q235" s="110">
        <v>2</v>
      </c>
      <c r="R235" s="109">
        <f t="shared" ref="R235:R240" si="782">(Q235*$E235*$F235*$G235*$I235*$R$11)</f>
        <v>60606.700000000004</v>
      </c>
      <c r="S235" s="110"/>
      <c r="T235" s="109">
        <f t="shared" ref="T235:T240" si="783">(S235/12*2*$E235*$F235*$G235*$I235*$T$11)+(S235/12*10*$E235*$F235*$G235*$I235*$T$12)</f>
        <v>0</v>
      </c>
      <c r="U235" s="110">
        <v>0</v>
      </c>
      <c r="V235" s="109">
        <f t="shared" ref="V235:V240" si="784">(U235*$E235*$F235*$G235*$I235*$V$11)</f>
        <v>0</v>
      </c>
      <c r="W235" s="110">
        <v>0</v>
      </c>
      <c r="X235" s="109">
        <f t="shared" ref="X235:X240" si="785">(W235*$E235*$F235*$G235*$I235*$X$11)</f>
        <v>0</v>
      </c>
      <c r="Y235" s="110"/>
      <c r="Z235" s="109">
        <f t="shared" ref="Z235:Z240" si="786">(Y235*$E235*$F235*$G235*$I235*$Z$11)</f>
        <v>0</v>
      </c>
      <c r="AA235" s="110">
        <v>0</v>
      </c>
      <c r="AB235" s="109">
        <f t="shared" ref="AB235:AB240" si="787">(AA235*$E235*$F235*$G235*$I235*$AB$11)</f>
        <v>0</v>
      </c>
      <c r="AC235" s="110">
        <v>3</v>
      </c>
      <c r="AD235" s="109">
        <f t="shared" ref="AD235:AD240" si="788">(AC235*$E235*$F235*$G235*$I235*$AD$11)</f>
        <v>90910.05</v>
      </c>
      <c r="AE235" s="110">
        <v>0</v>
      </c>
      <c r="AF235" s="109">
        <f t="shared" ref="AF235:AF240" si="789">(AE235*$E235*$F235*$G235*$I235*$AF$11)</f>
        <v>0</v>
      </c>
      <c r="AG235" s="112"/>
      <c r="AH235" s="109">
        <f t="shared" ref="AH235:AH240" si="790">(AG235*$E235*$F235*$G235*$I235*$AH$11)</f>
        <v>0</v>
      </c>
      <c r="AI235" s="110"/>
      <c r="AJ235" s="109">
        <f t="shared" ref="AJ235:AJ240" si="791">(AI235*$E235*$F235*$G235*$I235*$AJ$11)</f>
        <v>0</v>
      </c>
      <c r="AK235" s="110">
        <v>3</v>
      </c>
      <c r="AL235" s="110">
        <f t="shared" ref="AL235:AL240" si="792">(AK235*$E235*$F235*$G235*$I235*$AL$11)</f>
        <v>90910.05</v>
      </c>
      <c r="AM235" s="110">
        <v>2</v>
      </c>
      <c r="AN235" s="109">
        <f t="shared" ref="AN235:AN240" si="793">(AM235*$E235*$F235*$G235*$J235*$AN$11)</f>
        <v>72728.039999999994</v>
      </c>
      <c r="AO235" s="131">
        <v>0</v>
      </c>
      <c r="AP235" s="109">
        <f t="shared" ref="AP235:AP240" si="794">(AO235*$E235*$F235*$G235*$J235*$AP$11)</f>
        <v>0</v>
      </c>
      <c r="AQ235" s="110">
        <v>1</v>
      </c>
      <c r="AR235" s="116">
        <f t="shared" ref="AR235:AR240" si="795">(AQ235*$E235*$F235*$G235*$J235*$AR$11)</f>
        <v>36364.019999999997</v>
      </c>
      <c r="AS235" s="110">
        <v>2</v>
      </c>
      <c r="AT235" s="109">
        <f t="shared" ref="AT235:AT240" si="796">(AS235*$E235*$F235*$G235*$I235*$AT$11)</f>
        <v>55097</v>
      </c>
      <c r="AU235" s="110"/>
      <c r="AV235" s="110">
        <f t="shared" ref="AV235:AV240" si="797">(AU235*$E235*$F235*$G235*$I235*$AV$11)</f>
        <v>0</v>
      </c>
      <c r="AW235" s="110"/>
      <c r="AX235" s="109">
        <f t="shared" ref="AX235:AX240" si="798">(AW235*$E235*$F235*$G235*$I235*$AX$11)</f>
        <v>0</v>
      </c>
      <c r="AY235" s="110">
        <v>0</v>
      </c>
      <c r="AZ235" s="109">
        <f t="shared" ref="AZ235:AZ240" si="799">(AY235*$E235*$F235*$G235*$I235*$AZ$11)</f>
        <v>0</v>
      </c>
      <c r="BA235" s="110">
        <v>0</v>
      </c>
      <c r="BB235" s="109">
        <f t="shared" ref="BB235:BB240" si="800">(BA235*$E235*$F235*$G235*$I235*$BB$11)</f>
        <v>0</v>
      </c>
      <c r="BC235" s="110">
        <v>0</v>
      </c>
      <c r="BD235" s="109">
        <f t="shared" ref="BD235:BD240" si="801">(BC235*$E235*$F235*$G235*$I235*$BD$11)</f>
        <v>0</v>
      </c>
      <c r="BE235" s="110">
        <v>20</v>
      </c>
      <c r="BF235" s="109">
        <f t="shared" ref="BF235:BF240" si="802">(BE235*$E235*$F235*$G235*$I235*$BF$11)</f>
        <v>705241.59999999998</v>
      </c>
      <c r="BG235" s="244">
        <v>2</v>
      </c>
      <c r="BH235" s="109">
        <f t="shared" ref="BH235:BH240" si="803">(BG235*$E235*$F235*$G235*$J235*$BH$11)</f>
        <v>66116.399999999994</v>
      </c>
      <c r="BI235" s="110"/>
      <c r="BJ235" s="109">
        <f t="shared" ref="BJ235:BJ240" si="804">(BI235*$E235*$F235*$G235*$J235*$BJ$11)</f>
        <v>0</v>
      </c>
      <c r="BK235" s="110">
        <v>0</v>
      </c>
      <c r="BL235" s="109">
        <f t="shared" ref="BL235:BL240" si="805">(BK235*$E235*$F235*$G235*$J235*$BL$11)</f>
        <v>0</v>
      </c>
      <c r="BM235" s="110">
        <v>2</v>
      </c>
      <c r="BN235" s="109">
        <f t="shared" ref="BN235:BN240" si="806">(BM235*$E235*$F235*$G235*$J235*$BN$11)</f>
        <v>66116.399999999994</v>
      </c>
      <c r="BO235" s="110"/>
      <c r="BP235" s="109">
        <f t="shared" ref="BP235:BP240" si="807">(BO235*$E235*$F235*$G235*$J235*$BP$11)</f>
        <v>0</v>
      </c>
      <c r="BQ235" s="110">
        <v>2</v>
      </c>
      <c r="BR235" s="109">
        <f t="shared" ref="BR235:BR240" si="808">(BQ235*$E235*$F235*$G235*$J235*$BR$11)</f>
        <v>84628.991999999998</v>
      </c>
      <c r="BS235" s="110"/>
      <c r="BT235" s="116">
        <f t="shared" ref="BT235:BT240" si="809">(BS235*$E235*$F235*$G235*$J235*$BT$11)</f>
        <v>0</v>
      </c>
      <c r="BU235" s="133"/>
      <c r="BV235" s="109">
        <f t="shared" ref="BV235:BV240" si="810">(BU235*$E235*$F235*$G235*$I235*$BV$11)</f>
        <v>0</v>
      </c>
      <c r="BW235" s="110"/>
      <c r="BX235" s="109">
        <f t="shared" ref="BX235:BX240" si="811">(BW235*$E235*$F235*$G235*$I235*$BX$11)</f>
        <v>0</v>
      </c>
      <c r="BY235" s="110">
        <v>0</v>
      </c>
      <c r="BZ235" s="109">
        <f t="shared" ref="BZ235:BZ240" si="812">(BY235*$E235*$F235*$G235*$I235*$BZ$11)</f>
        <v>0</v>
      </c>
      <c r="CA235" s="110"/>
      <c r="CB235" s="109">
        <f t="shared" ref="CB235:CB240" si="813">(CA235*$E235*$F235*$G235*$J235*$CB$11)</f>
        <v>0</v>
      </c>
      <c r="CC235" s="134"/>
      <c r="CD235" s="110">
        <f t="shared" ref="CD235:CD240" si="814">(CC235*$E235*$F235*$G235*$I235*$CD$11)</f>
        <v>0</v>
      </c>
      <c r="CE235" s="110"/>
      <c r="CF235" s="109">
        <f t="shared" ref="CF235:CF240" si="815">(CE235*$E235*$F235*$G235*$I235*$CF$11)</f>
        <v>0</v>
      </c>
      <c r="CG235" s="110"/>
      <c r="CH235" s="109">
        <f t="shared" ref="CH235:CH240" si="816">(CG235*$E235*$F235*$G235*$I235*$CH$11)</f>
        <v>0</v>
      </c>
      <c r="CI235" s="110"/>
      <c r="CJ235" s="109">
        <f t="shared" ref="CJ235:CJ240" si="817">(CI235*$E235*$F235*$G235*$I235*$CJ$11)</f>
        <v>0</v>
      </c>
      <c r="CK235" s="110"/>
      <c r="CL235" s="109">
        <f t="shared" ref="CL235:CL240" si="818">(CK235*$E235*$F235*$G235*$I235*$CL$11)</f>
        <v>0</v>
      </c>
      <c r="CM235" s="110"/>
      <c r="CN235" s="109">
        <f t="shared" ref="CN235:CN240" si="819">(CM235*$E235*$F235*$G235*$I235*$CN$11)</f>
        <v>0</v>
      </c>
      <c r="CO235" s="110">
        <v>10</v>
      </c>
      <c r="CP235" s="109">
        <f t="shared" ref="CP235:CP240" si="820">(CO235*$E235*$F235*$G235*$I235*$CP$11)</f>
        <v>305788.35000000003</v>
      </c>
      <c r="CQ235" s="110">
        <v>2</v>
      </c>
      <c r="CR235" s="109">
        <f t="shared" ref="CR235:CR240" si="821">(CQ235*$E235*$F235*$G235*$J235*$CR$11)</f>
        <v>73389.203999999998</v>
      </c>
      <c r="CS235" s="110"/>
      <c r="CT235" s="109">
        <f t="shared" ref="CT235:CT240" si="822">(CS235*$E235*$F235*$G235*$J235*$CT$11)</f>
        <v>0</v>
      </c>
      <c r="CU235" s="110"/>
      <c r="CV235" s="109">
        <f t="shared" ref="CV235:CV240" si="823">(CU235*$E235*$F235*$G235*$J235*$CV$11)</f>
        <v>0</v>
      </c>
      <c r="CW235" s="132">
        <v>0</v>
      </c>
      <c r="CX235" s="109">
        <f t="shared" ref="CX235:CX240" si="824">(CW235*$E235*$F235*$G235*$J235*$CX$11)</f>
        <v>0</v>
      </c>
      <c r="CY235" s="110">
        <v>0</v>
      </c>
      <c r="CZ235" s="116">
        <f t="shared" ref="CZ235:CZ240" si="825">(CY235*$E235*$F235*$G235*$J235*$CZ$11)</f>
        <v>0</v>
      </c>
      <c r="DA235" s="110">
        <v>1</v>
      </c>
      <c r="DB235" s="109">
        <f t="shared" ref="DB235:DB240" si="826">(DA235*$E235*$F235*$G235*$J235*$DB$11)</f>
        <v>33058.199999999997</v>
      </c>
      <c r="DC235" s="134"/>
      <c r="DD235" s="109">
        <f t="shared" ref="DD235:DD240" si="827">(DC235*$E235*$F235*$G235*$J235*$DD$11)</f>
        <v>0</v>
      </c>
      <c r="DE235" s="110"/>
      <c r="DF235" s="109">
        <f t="shared" ref="DF235:DF240" si="828">(DE235*$E235*$F235*$G235*$J235*$DF$11)</f>
        <v>0</v>
      </c>
      <c r="DG235" s="110"/>
      <c r="DH235" s="109">
        <f t="shared" ref="DH235:DH240" si="829">(DG235*$E235*$F235*$G235*$K235*$DH$11)</f>
        <v>0</v>
      </c>
      <c r="DI235" s="110"/>
      <c r="DJ235" s="122">
        <f t="shared" ref="DJ235:DJ240" si="830">(DI235*$E235*$F235*$G235*$L235*$DJ$11)</f>
        <v>0</v>
      </c>
      <c r="DK235" s="123">
        <f t="shared" ref="DK235:DL240" si="831">SUM(M235,O235,Q235,S235,U235,W235,Y235,AA235,AC235,AE235,AG235,AI235,AO235,AS235,AU235,BY235,AK235,AY235,BA235,BC235,CO235,BE235,BG235,AM235,BK235,AQ235,CQ235,BM235,CS235,BO235,BQ235,BS235,CA235,BU235,BW235,CC235,CE235,CG235,CI235,CK235,CM235,CU235,CW235,BI235,AW235,CY235,DA235,DC235,DE235,DG235,DI235)</f>
        <v>93</v>
      </c>
      <c r="DL235" s="122">
        <f t="shared" si="831"/>
        <v>2983392.3560000001</v>
      </c>
      <c r="DM235" s="1"/>
      <c r="DN235" s="1">
        <f t="shared" ref="DN235:DN240" si="832">DK235*F235</f>
        <v>79.05</v>
      </c>
      <c r="DO235" s="52">
        <f t="shared" ref="DO235:DO240" si="833">DK235*F235</f>
        <v>79.05</v>
      </c>
      <c r="DQ235" s="52">
        <f t="shared" ref="DQ235:DQ240" si="834">DK235*G235</f>
        <v>93</v>
      </c>
    </row>
    <row r="236" spans="1:121" ht="45" hidden="1" customHeight="1" x14ac:dyDescent="0.25">
      <c r="A236" s="128"/>
      <c r="B236" s="129">
        <v>201</v>
      </c>
      <c r="C236" s="101" t="s">
        <v>565</v>
      </c>
      <c r="D236" s="102" t="s">
        <v>566</v>
      </c>
      <c r="E236" s="89">
        <v>23150</v>
      </c>
      <c r="F236" s="130">
        <v>2.48</v>
      </c>
      <c r="G236" s="104">
        <v>1</v>
      </c>
      <c r="H236" s="105"/>
      <c r="I236" s="106">
        <v>1.4</v>
      </c>
      <c r="J236" s="106">
        <v>1.68</v>
      </c>
      <c r="K236" s="106">
        <v>2.23</v>
      </c>
      <c r="L236" s="107">
        <v>2.57</v>
      </c>
      <c r="M236" s="110">
        <v>4</v>
      </c>
      <c r="N236" s="109">
        <f t="shared" si="780"/>
        <v>353657.92</v>
      </c>
      <c r="O236" s="110"/>
      <c r="P236" s="110">
        <f t="shared" si="781"/>
        <v>0</v>
      </c>
      <c r="Q236" s="110">
        <v>40</v>
      </c>
      <c r="R236" s="109">
        <f t="shared" si="782"/>
        <v>3536579.2</v>
      </c>
      <c r="S236" s="110"/>
      <c r="T236" s="109">
        <f t="shared" si="783"/>
        <v>0</v>
      </c>
      <c r="U236" s="110"/>
      <c r="V236" s="109">
        <f t="shared" si="784"/>
        <v>0</v>
      </c>
      <c r="W236" s="110"/>
      <c r="X236" s="109">
        <f t="shared" si="785"/>
        <v>0</v>
      </c>
      <c r="Y236" s="110"/>
      <c r="Z236" s="109">
        <f t="shared" si="786"/>
        <v>0</v>
      </c>
      <c r="AA236" s="110"/>
      <c r="AB236" s="109">
        <f t="shared" si="787"/>
        <v>0</v>
      </c>
      <c r="AC236" s="110"/>
      <c r="AD236" s="109">
        <f t="shared" si="788"/>
        <v>0</v>
      </c>
      <c r="AE236" s="110"/>
      <c r="AF236" s="109">
        <f t="shared" si="789"/>
        <v>0</v>
      </c>
      <c r="AG236" s="112"/>
      <c r="AH236" s="109">
        <f t="shared" si="790"/>
        <v>0</v>
      </c>
      <c r="AI236" s="110"/>
      <c r="AJ236" s="109">
        <f t="shared" si="791"/>
        <v>0</v>
      </c>
      <c r="AK236" s="110"/>
      <c r="AL236" s="110">
        <f t="shared" si="792"/>
        <v>0</v>
      </c>
      <c r="AM236" s="110"/>
      <c r="AN236" s="109">
        <f t="shared" si="793"/>
        <v>0</v>
      </c>
      <c r="AO236" s="132">
        <v>0</v>
      </c>
      <c r="AP236" s="109">
        <f t="shared" si="794"/>
        <v>0</v>
      </c>
      <c r="AQ236" s="110"/>
      <c r="AR236" s="116">
        <f t="shared" si="795"/>
        <v>0</v>
      </c>
      <c r="AS236" s="110">
        <v>5</v>
      </c>
      <c r="AT236" s="109">
        <f t="shared" si="796"/>
        <v>401884</v>
      </c>
      <c r="AU236" s="110"/>
      <c r="AV236" s="110">
        <f t="shared" si="797"/>
        <v>0</v>
      </c>
      <c r="AW236" s="110"/>
      <c r="AX236" s="109">
        <f t="shared" si="798"/>
        <v>0</v>
      </c>
      <c r="AY236" s="110"/>
      <c r="AZ236" s="109">
        <f t="shared" si="799"/>
        <v>0</v>
      </c>
      <c r="BA236" s="110"/>
      <c r="BB236" s="109">
        <f t="shared" si="800"/>
        <v>0</v>
      </c>
      <c r="BC236" s="110"/>
      <c r="BD236" s="109">
        <f t="shared" si="801"/>
        <v>0</v>
      </c>
      <c r="BE236" s="110"/>
      <c r="BF236" s="109">
        <f t="shared" si="802"/>
        <v>0</v>
      </c>
      <c r="BG236" s="110"/>
      <c r="BH236" s="109">
        <f t="shared" si="803"/>
        <v>0</v>
      </c>
      <c r="BI236" s="110"/>
      <c r="BJ236" s="109">
        <f t="shared" si="804"/>
        <v>0</v>
      </c>
      <c r="BK236" s="110"/>
      <c r="BL236" s="109">
        <f t="shared" si="805"/>
        <v>0</v>
      </c>
      <c r="BM236" s="110"/>
      <c r="BN236" s="109">
        <f t="shared" si="806"/>
        <v>0</v>
      </c>
      <c r="BO236" s="110"/>
      <c r="BP236" s="109">
        <f t="shared" si="807"/>
        <v>0</v>
      </c>
      <c r="BQ236" s="110"/>
      <c r="BR236" s="109">
        <f t="shared" si="808"/>
        <v>0</v>
      </c>
      <c r="BS236" s="110"/>
      <c r="BT236" s="116">
        <f t="shared" si="809"/>
        <v>0</v>
      </c>
      <c r="BU236" s="133">
        <v>1</v>
      </c>
      <c r="BV236" s="109">
        <f t="shared" si="810"/>
        <v>89218.247999999992</v>
      </c>
      <c r="BW236" s="110">
        <v>55</v>
      </c>
      <c r="BX236" s="109">
        <f t="shared" si="811"/>
        <v>4907003.6400000006</v>
      </c>
      <c r="BY236" s="110"/>
      <c r="BZ236" s="109">
        <f t="shared" si="812"/>
        <v>0</v>
      </c>
      <c r="CA236" s="110"/>
      <c r="CB236" s="109">
        <f t="shared" si="813"/>
        <v>0</v>
      </c>
      <c r="CC236" s="134"/>
      <c r="CD236" s="110">
        <f t="shared" si="814"/>
        <v>0</v>
      </c>
      <c r="CE236" s="110"/>
      <c r="CF236" s="109">
        <f t="shared" si="815"/>
        <v>0</v>
      </c>
      <c r="CG236" s="110"/>
      <c r="CH236" s="109">
        <f t="shared" si="816"/>
        <v>0</v>
      </c>
      <c r="CI236" s="110"/>
      <c r="CJ236" s="109">
        <f t="shared" si="817"/>
        <v>0</v>
      </c>
      <c r="CK236" s="110"/>
      <c r="CL236" s="109">
        <f t="shared" si="818"/>
        <v>0</v>
      </c>
      <c r="CM236" s="110"/>
      <c r="CN236" s="109">
        <f t="shared" si="819"/>
        <v>0</v>
      </c>
      <c r="CO236" s="110"/>
      <c r="CP236" s="109">
        <f t="shared" si="820"/>
        <v>0</v>
      </c>
      <c r="CQ236" s="110"/>
      <c r="CR236" s="109">
        <f t="shared" si="821"/>
        <v>0</v>
      </c>
      <c r="CS236" s="110"/>
      <c r="CT236" s="109">
        <f t="shared" si="822"/>
        <v>0</v>
      </c>
      <c r="CU236" s="110"/>
      <c r="CV236" s="109">
        <f t="shared" si="823"/>
        <v>0</v>
      </c>
      <c r="CW236" s="132">
        <v>1</v>
      </c>
      <c r="CX236" s="109">
        <f t="shared" si="824"/>
        <v>86806.944000000003</v>
      </c>
      <c r="CY236" s="110"/>
      <c r="CZ236" s="116">
        <f t="shared" si="825"/>
        <v>0</v>
      </c>
      <c r="DA236" s="110"/>
      <c r="DB236" s="109">
        <f t="shared" si="826"/>
        <v>0</v>
      </c>
      <c r="DC236" s="134"/>
      <c r="DD236" s="109">
        <f t="shared" si="827"/>
        <v>0</v>
      </c>
      <c r="DE236" s="110"/>
      <c r="DF236" s="109">
        <f t="shared" si="828"/>
        <v>0</v>
      </c>
      <c r="DG236" s="110"/>
      <c r="DH236" s="109">
        <f t="shared" si="829"/>
        <v>0</v>
      </c>
      <c r="DI236" s="110"/>
      <c r="DJ236" s="122">
        <f t="shared" si="830"/>
        <v>0</v>
      </c>
      <c r="DK236" s="123">
        <f t="shared" si="831"/>
        <v>106</v>
      </c>
      <c r="DL236" s="122">
        <f t="shared" si="831"/>
        <v>9375149.9520000014</v>
      </c>
      <c r="DM236" s="1"/>
      <c r="DN236" s="1">
        <f t="shared" si="832"/>
        <v>262.88</v>
      </c>
      <c r="DO236" s="52">
        <f t="shared" si="833"/>
        <v>262.88</v>
      </c>
      <c r="DQ236" s="52">
        <f t="shared" si="834"/>
        <v>106</v>
      </c>
    </row>
    <row r="237" spans="1:121" ht="60" hidden="1" customHeight="1" x14ac:dyDescent="0.25">
      <c r="A237" s="128"/>
      <c r="B237" s="129">
        <v>202</v>
      </c>
      <c r="C237" s="101" t="s">
        <v>567</v>
      </c>
      <c r="D237" s="102" t="s">
        <v>568</v>
      </c>
      <c r="E237" s="89">
        <v>23150</v>
      </c>
      <c r="F237" s="130">
        <v>0.91</v>
      </c>
      <c r="G237" s="104">
        <v>1</v>
      </c>
      <c r="H237" s="105"/>
      <c r="I237" s="106">
        <v>1.4</v>
      </c>
      <c r="J237" s="106">
        <v>1.68</v>
      </c>
      <c r="K237" s="106">
        <v>2.23</v>
      </c>
      <c r="L237" s="107">
        <v>2.57</v>
      </c>
      <c r="M237" s="110">
        <v>19</v>
      </c>
      <c r="N237" s="109">
        <f t="shared" si="780"/>
        <v>616405.78999999992</v>
      </c>
      <c r="O237" s="110"/>
      <c r="P237" s="110">
        <f t="shared" si="781"/>
        <v>0</v>
      </c>
      <c r="Q237" s="110">
        <v>7</v>
      </c>
      <c r="R237" s="109">
        <f t="shared" si="782"/>
        <v>227096.87</v>
      </c>
      <c r="S237" s="110"/>
      <c r="T237" s="109">
        <f t="shared" si="783"/>
        <v>0</v>
      </c>
      <c r="U237" s="110"/>
      <c r="V237" s="109">
        <f t="shared" si="784"/>
        <v>0</v>
      </c>
      <c r="W237" s="110">
        <v>0</v>
      </c>
      <c r="X237" s="109">
        <f t="shared" si="785"/>
        <v>0</v>
      </c>
      <c r="Y237" s="110"/>
      <c r="Z237" s="109">
        <f t="shared" si="786"/>
        <v>0</v>
      </c>
      <c r="AA237" s="110">
        <v>0</v>
      </c>
      <c r="AB237" s="109">
        <f t="shared" si="787"/>
        <v>0</v>
      </c>
      <c r="AC237" s="110"/>
      <c r="AD237" s="109">
        <f t="shared" si="788"/>
        <v>0</v>
      </c>
      <c r="AE237" s="110"/>
      <c r="AF237" s="109">
        <f t="shared" si="789"/>
        <v>0</v>
      </c>
      <c r="AG237" s="110">
        <v>10</v>
      </c>
      <c r="AH237" s="109">
        <f t="shared" si="790"/>
        <v>324424.10000000003</v>
      </c>
      <c r="AI237" s="110">
        <v>2</v>
      </c>
      <c r="AJ237" s="109">
        <f t="shared" si="791"/>
        <v>64884.82</v>
      </c>
      <c r="AK237" s="110">
        <v>1</v>
      </c>
      <c r="AL237" s="110">
        <f t="shared" si="792"/>
        <v>32442.41</v>
      </c>
      <c r="AM237" s="110"/>
      <c r="AN237" s="109">
        <f t="shared" si="793"/>
        <v>0</v>
      </c>
      <c r="AO237" s="132"/>
      <c r="AP237" s="109">
        <f t="shared" si="794"/>
        <v>0</v>
      </c>
      <c r="AQ237" s="110"/>
      <c r="AR237" s="116">
        <f t="shared" si="795"/>
        <v>0</v>
      </c>
      <c r="AS237" s="110"/>
      <c r="AT237" s="109">
        <f t="shared" si="796"/>
        <v>0</v>
      </c>
      <c r="AU237" s="110"/>
      <c r="AV237" s="110">
        <f t="shared" si="797"/>
        <v>0</v>
      </c>
      <c r="AW237" s="110"/>
      <c r="AX237" s="109">
        <f t="shared" si="798"/>
        <v>0</v>
      </c>
      <c r="AY237" s="110">
        <v>0</v>
      </c>
      <c r="AZ237" s="109">
        <f t="shared" si="799"/>
        <v>0</v>
      </c>
      <c r="BA237" s="110">
        <v>0</v>
      </c>
      <c r="BB237" s="109">
        <f t="shared" si="800"/>
        <v>0</v>
      </c>
      <c r="BC237" s="110">
        <v>0</v>
      </c>
      <c r="BD237" s="109">
        <f t="shared" si="801"/>
        <v>0</v>
      </c>
      <c r="BE237" s="110"/>
      <c r="BF237" s="109">
        <f t="shared" si="802"/>
        <v>0</v>
      </c>
      <c r="BG237" s="110"/>
      <c r="BH237" s="109">
        <f t="shared" si="803"/>
        <v>0</v>
      </c>
      <c r="BI237" s="110">
        <v>0</v>
      </c>
      <c r="BJ237" s="109">
        <f t="shared" si="804"/>
        <v>0</v>
      </c>
      <c r="BK237" s="110">
        <v>0</v>
      </c>
      <c r="BL237" s="109">
        <f t="shared" si="805"/>
        <v>0</v>
      </c>
      <c r="BM237" s="110"/>
      <c r="BN237" s="109">
        <f t="shared" si="806"/>
        <v>0</v>
      </c>
      <c r="BO237" s="110"/>
      <c r="BP237" s="109">
        <f t="shared" si="807"/>
        <v>0</v>
      </c>
      <c r="BQ237" s="110"/>
      <c r="BR237" s="109">
        <f t="shared" si="808"/>
        <v>0</v>
      </c>
      <c r="BS237" s="110"/>
      <c r="BT237" s="116">
        <f t="shared" si="809"/>
        <v>0</v>
      </c>
      <c r="BU237" s="133"/>
      <c r="BV237" s="109">
        <f t="shared" si="810"/>
        <v>0</v>
      </c>
      <c r="BW237" s="110"/>
      <c r="BX237" s="109">
        <f t="shared" si="811"/>
        <v>0</v>
      </c>
      <c r="BY237" s="110">
        <v>0</v>
      </c>
      <c r="BZ237" s="109">
        <f t="shared" si="812"/>
        <v>0</v>
      </c>
      <c r="CA237" s="110"/>
      <c r="CB237" s="109">
        <f t="shared" si="813"/>
        <v>0</v>
      </c>
      <c r="CC237" s="134"/>
      <c r="CD237" s="110">
        <f t="shared" si="814"/>
        <v>0</v>
      </c>
      <c r="CE237" s="110"/>
      <c r="CF237" s="109">
        <f t="shared" si="815"/>
        <v>0</v>
      </c>
      <c r="CG237" s="110"/>
      <c r="CH237" s="109">
        <f t="shared" si="816"/>
        <v>0</v>
      </c>
      <c r="CI237" s="110"/>
      <c r="CJ237" s="109">
        <f t="shared" si="817"/>
        <v>0</v>
      </c>
      <c r="CK237" s="110"/>
      <c r="CL237" s="109">
        <f t="shared" si="818"/>
        <v>0</v>
      </c>
      <c r="CM237" s="110"/>
      <c r="CN237" s="109">
        <f t="shared" si="819"/>
        <v>0</v>
      </c>
      <c r="CO237" s="110"/>
      <c r="CP237" s="109">
        <f t="shared" si="820"/>
        <v>0</v>
      </c>
      <c r="CQ237" s="110"/>
      <c r="CR237" s="109">
        <f t="shared" si="821"/>
        <v>0</v>
      </c>
      <c r="CS237" s="110"/>
      <c r="CT237" s="109">
        <f t="shared" si="822"/>
        <v>0</v>
      </c>
      <c r="CU237" s="110">
        <v>0</v>
      </c>
      <c r="CV237" s="109">
        <f t="shared" si="823"/>
        <v>0</v>
      </c>
      <c r="CW237" s="132"/>
      <c r="CX237" s="109">
        <f t="shared" si="824"/>
        <v>0</v>
      </c>
      <c r="CY237" s="110">
        <v>0</v>
      </c>
      <c r="CZ237" s="116">
        <f t="shared" si="825"/>
        <v>0</v>
      </c>
      <c r="DA237" s="110">
        <v>1</v>
      </c>
      <c r="DB237" s="109">
        <f t="shared" si="826"/>
        <v>35391.72</v>
      </c>
      <c r="DC237" s="134"/>
      <c r="DD237" s="109">
        <f t="shared" si="827"/>
        <v>0</v>
      </c>
      <c r="DE237" s="110"/>
      <c r="DF237" s="109">
        <f t="shared" si="828"/>
        <v>0</v>
      </c>
      <c r="DG237" s="110"/>
      <c r="DH237" s="109">
        <f t="shared" si="829"/>
        <v>0</v>
      </c>
      <c r="DI237" s="110"/>
      <c r="DJ237" s="122">
        <f t="shared" si="830"/>
        <v>0</v>
      </c>
      <c r="DK237" s="123">
        <f t="shared" si="831"/>
        <v>40</v>
      </c>
      <c r="DL237" s="122">
        <f t="shared" si="831"/>
        <v>1300645.71</v>
      </c>
      <c r="DM237" s="1"/>
      <c r="DN237" s="1">
        <f t="shared" si="832"/>
        <v>36.4</v>
      </c>
      <c r="DO237" s="52">
        <f t="shared" si="833"/>
        <v>36.4</v>
      </c>
      <c r="DQ237" s="52">
        <f t="shared" si="834"/>
        <v>40</v>
      </c>
    </row>
    <row r="238" spans="1:121" ht="15.75" hidden="1" customHeight="1" x14ac:dyDescent="0.25">
      <c r="A238" s="128"/>
      <c r="B238" s="129">
        <v>203</v>
      </c>
      <c r="C238" s="101" t="s">
        <v>569</v>
      </c>
      <c r="D238" s="102" t="s">
        <v>570</v>
      </c>
      <c r="E238" s="89">
        <v>23150</v>
      </c>
      <c r="F238" s="130">
        <v>1.28</v>
      </c>
      <c r="G238" s="104">
        <v>1</v>
      </c>
      <c r="H238" s="105"/>
      <c r="I238" s="106">
        <v>1.4</v>
      </c>
      <c r="J238" s="106">
        <v>1.68</v>
      </c>
      <c r="K238" s="106">
        <v>2.23</v>
      </c>
      <c r="L238" s="107">
        <v>2.57</v>
      </c>
      <c r="M238" s="110">
        <v>227</v>
      </c>
      <c r="N238" s="109">
        <f t="shared" si="780"/>
        <v>10358754.560000001</v>
      </c>
      <c r="O238" s="110"/>
      <c r="P238" s="110">
        <f t="shared" si="781"/>
        <v>0</v>
      </c>
      <c r="Q238" s="110">
        <v>111</v>
      </c>
      <c r="R238" s="109">
        <f t="shared" si="782"/>
        <v>5065294.08</v>
      </c>
      <c r="S238" s="110"/>
      <c r="T238" s="109">
        <f t="shared" si="783"/>
        <v>0</v>
      </c>
      <c r="U238" s="110">
        <v>0</v>
      </c>
      <c r="V238" s="109">
        <f t="shared" si="784"/>
        <v>0</v>
      </c>
      <c r="W238" s="110">
        <v>0</v>
      </c>
      <c r="X238" s="109">
        <f t="shared" si="785"/>
        <v>0</v>
      </c>
      <c r="Y238" s="110"/>
      <c r="Z238" s="109">
        <f t="shared" si="786"/>
        <v>0</v>
      </c>
      <c r="AA238" s="110">
        <v>0</v>
      </c>
      <c r="AB238" s="109">
        <f t="shared" si="787"/>
        <v>0</v>
      </c>
      <c r="AC238" s="110">
        <v>340</v>
      </c>
      <c r="AD238" s="109">
        <f t="shared" si="788"/>
        <v>15515315.200000001</v>
      </c>
      <c r="AE238" s="110">
        <v>0</v>
      </c>
      <c r="AF238" s="109">
        <f t="shared" si="789"/>
        <v>0</v>
      </c>
      <c r="AG238" s="112"/>
      <c r="AH238" s="109">
        <f t="shared" si="790"/>
        <v>0</v>
      </c>
      <c r="AI238" s="110">
        <v>264</v>
      </c>
      <c r="AJ238" s="109">
        <f t="shared" si="791"/>
        <v>12047185.92</v>
      </c>
      <c r="AK238" s="110">
        <v>424</v>
      </c>
      <c r="AL238" s="110">
        <f t="shared" si="792"/>
        <v>19348510.720000003</v>
      </c>
      <c r="AM238" s="110">
        <v>235</v>
      </c>
      <c r="AN238" s="109">
        <f t="shared" si="793"/>
        <v>12868584.960000001</v>
      </c>
      <c r="AO238" s="131">
        <v>0</v>
      </c>
      <c r="AP238" s="109">
        <f t="shared" si="794"/>
        <v>0</v>
      </c>
      <c r="AQ238" s="110">
        <v>56</v>
      </c>
      <c r="AR238" s="116">
        <f t="shared" si="795"/>
        <v>3066556.4160000002</v>
      </c>
      <c r="AS238" s="110">
        <v>101</v>
      </c>
      <c r="AT238" s="109">
        <f t="shared" si="796"/>
        <v>4189964.8</v>
      </c>
      <c r="AU238" s="110">
        <v>12</v>
      </c>
      <c r="AV238" s="110">
        <f t="shared" si="797"/>
        <v>448035.83999999997</v>
      </c>
      <c r="AW238" s="110"/>
      <c r="AX238" s="109">
        <f t="shared" si="798"/>
        <v>0</v>
      </c>
      <c r="AY238" s="110">
        <v>0</v>
      </c>
      <c r="AZ238" s="109">
        <f t="shared" si="799"/>
        <v>0</v>
      </c>
      <c r="BA238" s="110">
        <v>0</v>
      </c>
      <c r="BB238" s="109">
        <f t="shared" si="800"/>
        <v>0</v>
      </c>
      <c r="BC238" s="110">
        <v>0</v>
      </c>
      <c r="BD238" s="109">
        <f t="shared" si="801"/>
        <v>0</v>
      </c>
      <c r="BE238" s="110">
        <v>93</v>
      </c>
      <c r="BF238" s="109">
        <f t="shared" si="802"/>
        <v>4938350.5920000002</v>
      </c>
      <c r="BG238" s="110">
        <v>483</v>
      </c>
      <c r="BH238" s="109">
        <f t="shared" si="803"/>
        <v>24044590.079999998</v>
      </c>
      <c r="BI238" s="110">
        <f>558</f>
        <v>558</v>
      </c>
      <c r="BJ238" s="109">
        <f t="shared" si="804"/>
        <v>31944955.391999997</v>
      </c>
      <c r="BK238" s="110">
        <v>0</v>
      </c>
      <c r="BL238" s="109">
        <f t="shared" si="805"/>
        <v>0</v>
      </c>
      <c r="BM238" s="110">
        <v>32</v>
      </c>
      <c r="BN238" s="109">
        <f t="shared" si="806"/>
        <v>1593016.3199999998</v>
      </c>
      <c r="BO238" s="110">
        <v>180</v>
      </c>
      <c r="BP238" s="109">
        <f t="shared" si="807"/>
        <v>8064645.1199999992</v>
      </c>
      <c r="BQ238" s="110">
        <v>230</v>
      </c>
      <c r="BR238" s="109">
        <f t="shared" si="808"/>
        <v>14655750.143999999</v>
      </c>
      <c r="BS238" s="110">
        <v>120</v>
      </c>
      <c r="BT238" s="116">
        <f t="shared" si="809"/>
        <v>6571192.3200000003</v>
      </c>
      <c r="BU238" s="133">
        <v>595</v>
      </c>
      <c r="BV238" s="109">
        <f t="shared" si="810"/>
        <v>27398636.160000004</v>
      </c>
      <c r="BW238" s="110">
        <v>500</v>
      </c>
      <c r="BX238" s="109">
        <f t="shared" si="811"/>
        <v>23024064.000000004</v>
      </c>
      <c r="BY238" s="110">
        <v>0</v>
      </c>
      <c r="BZ238" s="109">
        <f t="shared" si="812"/>
        <v>0</v>
      </c>
      <c r="CA238" s="110">
        <v>126</v>
      </c>
      <c r="CB238" s="109">
        <f t="shared" si="813"/>
        <v>6272501.7599999998</v>
      </c>
      <c r="CC238" s="134"/>
      <c r="CD238" s="110">
        <f t="shared" si="814"/>
        <v>0</v>
      </c>
      <c r="CE238" s="160">
        <v>6</v>
      </c>
      <c r="CF238" s="109">
        <f t="shared" si="815"/>
        <v>174236.15999999997</v>
      </c>
      <c r="CG238" s="110">
        <v>28</v>
      </c>
      <c r="CH238" s="109">
        <f t="shared" si="816"/>
        <v>813102.07999999984</v>
      </c>
      <c r="CI238" s="110">
        <v>96</v>
      </c>
      <c r="CJ238" s="109">
        <f t="shared" si="817"/>
        <v>2787778.5599999996</v>
      </c>
      <c r="CK238" s="110">
        <v>86</v>
      </c>
      <c r="CL238" s="109">
        <f t="shared" si="818"/>
        <v>4281231.3599999994</v>
      </c>
      <c r="CM238" s="110">
        <v>439</v>
      </c>
      <c r="CN238" s="109">
        <f t="shared" si="819"/>
        <v>18211827.199999999</v>
      </c>
      <c r="CO238" s="110">
        <v>202</v>
      </c>
      <c r="CP238" s="109">
        <f t="shared" si="820"/>
        <v>9301721.8560000006</v>
      </c>
      <c r="CQ238" s="110">
        <v>477</v>
      </c>
      <c r="CR238" s="109">
        <f t="shared" si="821"/>
        <v>26357948.467200004</v>
      </c>
      <c r="CS238" s="110">
        <v>163</v>
      </c>
      <c r="CT238" s="109">
        <f t="shared" si="822"/>
        <v>9737312.2559999991</v>
      </c>
      <c r="CU238" s="110">
        <v>82</v>
      </c>
      <c r="CV238" s="109">
        <f t="shared" si="823"/>
        <v>4082104.3199999998</v>
      </c>
      <c r="CW238" s="132">
        <v>210</v>
      </c>
      <c r="CX238" s="109">
        <f t="shared" si="824"/>
        <v>9408752.6400000006</v>
      </c>
      <c r="CY238" s="110">
        <v>14</v>
      </c>
      <c r="CZ238" s="116">
        <f t="shared" si="825"/>
        <v>627250.17599999998</v>
      </c>
      <c r="DA238" s="110">
        <v>23</v>
      </c>
      <c r="DB238" s="109">
        <f t="shared" si="826"/>
        <v>1144980.48</v>
      </c>
      <c r="DC238" s="134">
        <v>14</v>
      </c>
      <c r="DD238" s="109">
        <f t="shared" si="827"/>
        <v>696944.64000000001</v>
      </c>
      <c r="DE238" s="110">
        <v>60</v>
      </c>
      <c r="DF238" s="109">
        <f t="shared" si="828"/>
        <v>3584286.7200000002</v>
      </c>
      <c r="DG238" s="110">
        <v>20</v>
      </c>
      <c r="DH238" s="109">
        <f t="shared" si="829"/>
        <v>1585904.6399999999</v>
      </c>
      <c r="DI238" s="110">
        <v>36</v>
      </c>
      <c r="DJ238" s="122">
        <f t="shared" si="830"/>
        <v>3043123.4304</v>
      </c>
      <c r="DK238" s="123">
        <f t="shared" si="831"/>
        <v>6643</v>
      </c>
      <c r="DL238" s="122">
        <f t="shared" si="831"/>
        <v>327254409.3696</v>
      </c>
      <c r="DM238" s="1"/>
      <c r="DN238" s="1">
        <f t="shared" si="832"/>
        <v>8503.0400000000009</v>
      </c>
      <c r="DO238" s="52">
        <f t="shared" si="833"/>
        <v>8503.0400000000009</v>
      </c>
      <c r="DQ238" s="52">
        <f t="shared" si="834"/>
        <v>6643</v>
      </c>
    </row>
    <row r="239" spans="1:121" ht="15.75" hidden="1" customHeight="1" x14ac:dyDescent="0.25">
      <c r="A239" s="128"/>
      <c r="B239" s="129">
        <v>204</v>
      </c>
      <c r="C239" s="101" t="s">
        <v>571</v>
      </c>
      <c r="D239" s="102" t="s">
        <v>572</v>
      </c>
      <c r="E239" s="89">
        <v>23150</v>
      </c>
      <c r="F239" s="130">
        <v>1.1100000000000001</v>
      </c>
      <c r="G239" s="104">
        <v>1</v>
      </c>
      <c r="H239" s="105"/>
      <c r="I239" s="106">
        <v>1.4</v>
      </c>
      <c r="J239" s="106">
        <v>1.68</v>
      </c>
      <c r="K239" s="106">
        <v>2.23</v>
      </c>
      <c r="L239" s="107">
        <v>2.57</v>
      </c>
      <c r="M239" s="110">
        <v>400</v>
      </c>
      <c r="N239" s="109">
        <f t="shared" si="780"/>
        <v>15829044.000000002</v>
      </c>
      <c r="O239" s="110"/>
      <c r="P239" s="110">
        <f t="shared" si="781"/>
        <v>0</v>
      </c>
      <c r="Q239" s="110">
        <v>0</v>
      </c>
      <c r="R239" s="109">
        <f t="shared" si="782"/>
        <v>0</v>
      </c>
      <c r="S239" s="110"/>
      <c r="T239" s="109">
        <f t="shared" si="783"/>
        <v>0</v>
      </c>
      <c r="U239" s="110">
        <v>0</v>
      </c>
      <c r="V239" s="109">
        <f t="shared" si="784"/>
        <v>0</v>
      </c>
      <c r="W239" s="110">
        <v>0</v>
      </c>
      <c r="X239" s="109">
        <f t="shared" si="785"/>
        <v>0</v>
      </c>
      <c r="Y239" s="110"/>
      <c r="Z239" s="109">
        <f t="shared" si="786"/>
        <v>0</v>
      </c>
      <c r="AA239" s="110">
        <v>0</v>
      </c>
      <c r="AB239" s="109">
        <f t="shared" si="787"/>
        <v>0</v>
      </c>
      <c r="AC239" s="110">
        <v>30</v>
      </c>
      <c r="AD239" s="109">
        <f t="shared" si="788"/>
        <v>1187178.3</v>
      </c>
      <c r="AE239" s="110">
        <v>0</v>
      </c>
      <c r="AF239" s="109">
        <f t="shared" si="789"/>
        <v>0</v>
      </c>
      <c r="AG239" s="112"/>
      <c r="AH239" s="109">
        <f t="shared" si="790"/>
        <v>0</v>
      </c>
      <c r="AI239" s="110">
        <v>167</v>
      </c>
      <c r="AJ239" s="109">
        <f t="shared" si="791"/>
        <v>6608625.8700000001</v>
      </c>
      <c r="AK239" s="110">
        <v>79</v>
      </c>
      <c r="AL239" s="110">
        <f t="shared" si="792"/>
        <v>3126236.1900000009</v>
      </c>
      <c r="AM239" s="110">
        <v>22</v>
      </c>
      <c r="AN239" s="109">
        <f t="shared" si="793"/>
        <v>1044716.9040000001</v>
      </c>
      <c r="AO239" s="132">
        <v>0</v>
      </c>
      <c r="AP239" s="109">
        <f t="shared" si="794"/>
        <v>0</v>
      </c>
      <c r="AQ239" s="110">
        <v>5</v>
      </c>
      <c r="AR239" s="116">
        <f t="shared" si="795"/>
        <v>237435.66000000003</v>
      </c>
      <c r="AS239" s="110"/>
      <c r="AT239" s="109">
        <f t="shared" si="796"/>
        <v>0</v>
      </c>
      <c r="AU239" s="110">
        <v>8</v>
      </c>
      <c r="AV239" s="110">
        <f t="shared" si="797"/>
        <v>259020.72000000006</v>
      </c>
      <c r="AW239" s="110"/>
      <c r="AX239" s="109">
        <f t="shared" si="798"/>
        <v>0</v>
      </c>
      <c r="AY239" s="110">
        <v>0</v>
      </c>
      <c r="AZ239" s="109">
        <f t="shared" si="799"/>
        <v>0</v>
      </c>
      <c r="BA239" s="110">
        <v>0</v>
      </c>
      <c r="BB239" s="109">
        <f t="shared" si="800"/>
        <v>0</v>
      </c>
      <c r="BC239" s="110">
        <v>0</v>
      </c>
      <c r="BD239" s="109">
        <f t="shared" si="801"/>
        <v>0</v>
      </c>
      <c r="BE239" s="110">
        <v>10</v>
      </c>
      <c r="BF239" s="109">
        <f t="shared" si="802"/>
        <v>460481.28000000003</v>
      </c>
      <c r="BG239" s="110">
        <v>45</v>
      </c>
      <c r="BH239" s="109">
        <f t="shared" si="803"/>
        <v>1942655.4</v>
      </c>
      <c r="BI239" s="110"/>
      <c r="BJ239" s="109">
        <f t="shared" si="804"/>
        <v>0</v>
      </c>
      <c r="BK239" s="110">
        <v>0</v>
      </c>
      <c r="BL239" s="109">
        <f t="shared" si="805"/>
        <v>0</v>
      </c>
      <c r="BM239" s="110">
        <v>12</v>
      </c>
      <c r="BN239" s="109">
        <f t="shared" si="806"/>
        <v>518041.44</v>
      </c>
      <c r="BO239" s="110">
        <v>30</v>
      </c>
      <c r="BP239" s="109">
        <f t="shared" si="807"/>
        <v>1165593.2400000002</v>
      </c>
      <c r="BQ239" s="110">
        <v>21</v>
      </c>
      <c r="BR239" s="109">
        <f t="shared" si="808"/>
        <v>1160412.8256000001</v>
      </c>
      <c r="BS239" s="110">
        <v>20</v>
      </c>
      <c r="BT239" s="116">
        <f t="shared" si="809"/>
        <v>949742.64000000013</v>
      </c>
      <c r="BU239" s="133"/>
      <c r="BV239" s="109">
        <f t="shared" si="810"/>
        <v>0</v>
      </c>
      <c r="BW239" s="110"/>
      <c r="BX239" s="109">
        <f t="shared" si="811"/>
        <v>0</v>
      </c>
      <c r="BY239" s="110">
        <v>0</v>
      </c>
      <c r="BZ239" s="109">
        <f t="shared" si="812"/>
        <v>0</v>
      </c>
      <c r="CA239" s="110">
        <v>17</v>
      </c>
      <c r="CB239" s="109">
        <f t="shared" si="813"/>
        <v>733892.04</v>
      </c>
      <c r="CC239" s="134"/>
      <c r="CD239" s="110">
        <f t="shared" si="814"/>
        <v>0</v>
      </c>
      <c r="CE239" s="110">
        <v>6</v>
      </c>
      <c r="CF239" s="109">
        <f t="shared" si="815"/>
        <v>151095.41999999998</v>
      </c>
      <c r="CG239" s="110">
        <v>8</v>
      </c>
      <c r="CH239" s="109">
        <f t="shared" si="816"/>
        <v>201460.56000000003</v>
      </c>
      <c r="CI239" s="110">
        <v>20</v>
      </c>
      <c r="CJ239" s="109">
        <f t="shared" si="817"/>
        <v>503651.39999999997</v>
      </c>
      <c r="CK239" s="110">
        <v>14</v>
      </c>
      <c r="CL239" s="109">
        <f t="shared" si="818"/>
        <v>604381.68000000005</v>
      </c>
      <c r="CM239" s="110">
        <v>21</v>
      </c>
      <c r="CN239" s="109">
        <f t="shared" si="819"/>
        <v>755477.1</v>
      </c>
      <c r="CO239" s="110">
        <v>20</v>
      </c>
      <c r="CP239" s="109">
        <f t="shared" si="820"/>
        <v>798647.22000000009</v>
      </c>
      <c r="CQ239" s="110">
        <v>51</v>
      </c>
      <c r="CR239" s="109">
        <f t="shared" si="821"/>
        <v>2443860.4932000004</v>
      </c>
      <c r="CS239" s="110">
        <v>5</v>
      </c>
      <c r="CT239" s="109">
        <f t="shared" si="822"/>
        <v>259020.72</v>
      </c>
      <c r="CU239" s="110">
        <v>4</v>
      </c>
      <c r="CV239" s="109">
        <f t="shared" si="823"/>
        <v>172680.48</v>
      </c>
      <c r="CW239" s="132">
        <v>10</v>
      </c>
      <c r="CX239" s="109">
        <f t="shared" si="824"/>
        <v>388531.08</v>
      </c>
      <c r="CY239" s="110">
        <v>2</v>
      </c>
      <c r="CZ239" s="116">
        <f t="shared" si="825"/>
        <v>77706.216</v>
      </c>
      <c r="DA239" s="110">
        <v>4</v>
      </c>
      <c r="DB239" s="109">
        <f t="shared" si="826"/>
        <v>172680.48</v>
      </c>
      <c r="DC239" s="134">
        <v>17</v>
      </c>
      <c r="DD239" s="109">
        <f t="shared" si="827"/>
        <v>733892.04</v>
      </c>
      <c r="DE239" s="110">
        <v>20</v>
      </c>
      <c r="DF239" s="109">
        <f t="shared" si="828"/>
        <v>1036082.88</v>
      </c>
      <c r="DG239" s="110">
        <v>6</v>
      </c>
      <c r="DH239" s="109">
        <f t="shared" si="829"/>
        <v>412583.00399999996</v>
      </c>
      <c r="DI239" s="110">
        <v>3</v>
      </c>
      <c r="DJ239" s="122">
        <f t="shared" si="830"/>
        <v>219913.21665000002</v>
      </c>
      <c r="DK239" s="123">
        <f t="shared" si="831"/>
        <v>1077</v>
      </c>
      <c r="DL239" s="122">
        <f t="shared" si="831"/>
        <v>44154740.499449998</v>
      </c>
      <c r="DM239" s="1"/>
      <c r="DN239" s="1">
        <f t="shared" si="832"/>
        <v>1195.47</v>
      </c>
      <c r="DO239" s="52">
        <f t="shared" si="833"/>
        <v>1195.47</v>
      </c>
      <c r="DQ239" s="52">
        <f t="shared" si="834"/>
        <v>1077</v>
      </c>
    </row>
    <row r="240" spans="1:121" ht="15.75" hidden="1" customHeight="1" x14ac:dyDescent="0.25">
      <c r="A240" s="128"/>
      <c r="B240" s="129">
        <v>205</v>
      </c>
      <c r="C240" s="101" t="s">
        <v>573</v>
      </c>
      <c r="D240" s="102" t="s">
        <v>574</v>
      </c>
      <c r="E240" s="89">
        <v>23150</v>
      </c>
      <c r="F240" s="130">
        <v>1.25</v>
      </c>
      <c r="G240" s="188">
        <v>1.1000000000000001</v>
      </c>
      <c r="H240" s="105"/>
      <c r="I240" s="106">
        <v>1.4</v>
      </c>
      <c r="J240" s="106">
        <v>1.68</v>
      </c>
      <c r="K240" s="106">
        <v>2.23</v>
      </c>
      <c r="L240" s="107">
        <v>2.57</v>
      </c>
      <c r="M240" s="110">
        <v>2</v>
      </c>
      <c r="N240" s="109">
        <f t="shared" si="780"/>
        <v>98040.250000000015</v>
      </c>
      <c r="O240" s="110"/>
      <c r="P240" s="110">
        <f t="shared" si="781"/>
        <v>0</v>
      </c>
      <c r="Q240" s="110">
        <v>23</v>
      </c>
      <c r="R240" s="109">
        <f t="shared" si="782"/>
        <v>1127462.8750000002</v>
      </c>
      <c r="S240" s="110"/>
      <c r="T240" s="109">
        <f t="shared" si="783"/>
        <v>0</v>
      </c>
      <c r="U240" s="110"/>
      <c r="V240" s="109">
        <f t="shared" si="784"/>
        <v>0</v>
      </c>
      <c r="W240" s="110"/>
      <c r="X240" s="109">
        <f t="shared" si="785"/>
        <v>0</v>
      </c>
      <c r="Y240" s="110"/>
      <c r="Z240" s="109">
        <f t="shared" si="786"/>
        <v>0</v>
      </c>
      <c r="AA240" s="110"/>
      <c r="AB240" s="109">
        <f t="shared" si="787"/>
        <v>0</v>
      </c>
      <c r="AC240" s="110"/>
      <c r="AD240" s="109">
        <f t="shared" si="788"/>
        <v>0</v>
      </c>
      <c r="AE240" s="110"/>
      <c r="AF240" s="109">
        <f t="shared" si="789"/>
        <v>0</v>
      </c>
      <c r="AG240" s="112"/>
      <c r="AH240" s="109">
        <f t="shared" si="790"/>
        <v>0</v>
      </c>
      <c r="AI240" s="110"/>
      <c r="AJ240" s="109">
        <f t="shared" si="791"/>
        <v>0</v>
      </c>
      <c r="AK240" s="110"/>
      <c r="AL240" s="110">
        <f t="shared" si="792"/>
        <v>0</v>
      </c>
      <c r="AM240" s="110"/>
      <c r="AN240" s="109">
        <f t="shared" si="793"/>
        <v>0</v>
      </c>
      <c r="AO240" s="132">
        <v>0</v>
      </c>
      <c r="AP240" s="109">
        <f t="shared" si="794"/>
        <v>0</v>
      </c>
      <c r="AQ240" s="110">
        <v>8</v>
      </c>
      <c r="AR240" s="116">
        <f t="shared" si="795"/>
        <v>470593.20000000013</v>
      </c>
      <c r="AS240" s="110">
        <v>40</v>
      </c>
      <c r="AT240" s="109">
        <f t="shared" si="796"/>
        <v>1782550</v>
      </c>
      <c r="AU240" s="110"/>
      <c r="AV240" s="110">
        <f t="shared" si="797"/>
        <v>0</v>
      </c>
      <c r="AW240" s="110"/>
      <c r="AX240" s="109">
        <f t="shared" si="798"/>
        <v>0</v>
      </c>
      <c r="AY240" s="110"/>
      <c r="AZ240" s="109">
        <f t="shared" si="799"/>
        <v>0</v>
      </c>
      <c r="BA240" s="110"/>
      <c r="BB240" s="109">
        <f t="shared" si="800"/>
        <v>0</v>
      </c>
      <c r="BC240" s="110"/>
      <c r="BD240" s="109">
        <f t="shared" si="801"/>
        <v>0</v>
      </c>
      <c r="BE240" s="110">
        <v>9</v>
      </c>
      <c r="BF240" s="109">
        <f t="shared" si="802"/>
        <v>513374.4</v>
      </c>
      <c r="BG240" s="244">
        <v>103</v>
      </c>
      <c r="BH240" s="109">
        <f t="shared" si="803"/>
        <v>5508079.5000000009</v>
      </c>
      <c r="BI240" s="110">
        <v>45</v>
      </c>
      <c r="BJ240" s="109">
        <f t="shared" si="804"/>
        <v>2767408.875</v>
      </c>
      <c r="BK240" s="110"/>
      <c r="BL240" s="109">
        <f t="shared" si="805"/>
        <v>0</v>
      </c>
      <c r="BM240" s="110">
        <v>8</v>
      </c>
      <c r="BN240" s="109">
        <f t="shared" si="806"/>
        <v>427812.00000000006</v>
      </c>
      <c r="BO240" s="110"/>
      <c r="BP240" s="109">
        <f t="shared" si="807"/>
        <v>0</v>
      </c>
      <c r="BQ240" s="110">
        <v>12</v>
      </c>
      <c r="BR240" s="109">
        <f t="shared" si="808"/>
        <v>821399.04000000015</v>
      </c>
      <c r="BS240" s="110">
        <v>13</v>
      </c>
      <c r="BT240" s="116">
        <f t="shared" si="809"/>
        <v>764713.95000000019</v>
      </c>
      <c r="BU240" s="133">
        <f>331+22</f>
        <v>353</v>
      </c>
      <c r="BV240" s="109">
        <f t="shared" si="810"/>
        <v>17461414.162499998</v>
      </c>
      <c r="BW240" s="110">
        <v>140</v>
      </c>
      <c r="BX240" s="109">
        <f t="shared" si="811"/>
        <v>6925206.7500000009</v>
      </c>
      <c r="BY240" s="110"/>
      <c r="BZ240" s="109">
        <f t="shared" si="812"/>
        <v>0</v>
      </c>
      <c r="CA240" s="110">
        <v>10</v>
      </c>
      <c r="CB240" s="109">
        <f t="shared" si="813"/>
        <v>534765</v>
      </c>
      <c r="CC240" s="134"/>
      <c r="CD240" s="110">
        <f t="shared" si="814"/>
        <v>0</v>
      </c>
      <c r="CE240" s="110"/>
      <c r="CF240" s="109">
        <f t="shared" si="815"/>
        <v>0</v>
      </c>
      <c r="CG240" s="110"/>
      <c r="CH240" s="109">
        <f t="shared" si="816"/>
        <v>0</v>
      </c>
      <c r="CI240" s="110"/>
      <c r="CJ240" s="109">
        <f t="shared" si="817"/>
        <v>0</v>
      </c>
      <c r="CK240" s="110">
        <v>4</v>
      </c>
      <c r="CL240" s="109">
        <f t="shared" si="818"/>
        <v>213906</v>
      </c>
      <c r="CM240" s="110">
        <v>17</v>
      </c>
      <c r="CN240" s="109">
        <f t="shared" si="819"/>
        <v>757583.75</v>
      </c>
      <c r="CO240" s="110">
        <v>20</v>
      </c>
      <c r="CP240" s="109">
        <f t="shared" si="820"/>
        <v>989315.25000000012</v>
      </c>
      <c r="CQ240" s="110">
        <v>28</v>
      </c>
      <c r="CR240" s="109">
        <f t="shared" si="821"/>
        <v>1662049.6200000003</v>
      </c>
      <c r="CS240" s="110">
        <v>1</v>
      </c>
      <c r="CT240" s="109">
        <f t="shared" si="822"/>
        <v>64171.8</v>
      </c>
      <c r="CU240" s="110"/>
      <c r="CV240" s="109">
        <f t="shared" si="823"/>
        <v>0</v>
      </c>
      <c r="CW240" s="132">
        <v>0</v>
      </c>
      <c r="CX240" s="109">
        <f t="shared" si="824"/>
        <v>0</v>
      </c>
      <c r="CY240" s="110"/>
      <c r="CZ240" s="116">
        <f t="shared" si="825"/>
        <v>0</v>
      </c>
      <c r="DA240" s="110"/>
      <c r="DB240" s="109">
        <f t="shared" si="826"/>
        <v>0</v>
      </c>
      <c r="DC240" s="134"/>
      <c r="DD240" s="109">
        <f t="shared" si="827"/>
        <v>0</v>
      </c>
      <c r="DE240" s="110">
        <v>4</v>
      </c>
      <c r="DF240" s="109">
        <f t="shared" si="828"/>
        <v>256687.2</v>
      </c>
      <c r="DG240" s="110"/>
      <c r="DH240" s="109">
        <f t="shared" si="829"/>
        <v>0</v>
      </c>
      <c r="DI240" s="110">
        <v>6</v>
      </c>
      <c r="DJ240" s="122">
        <f t="shared" si="830"/>
        <v>544830.04125000013</v>
      </c>
      <c r="DK240" s="123">
        <f t="shared" si="831"/>
        <v>846</v>
      </c>
      <c r="DL240" s="122">
        <f t="shared" si="831"/>
        <v>43691363.663750008</v>
      </c>
      <c r="DM240" s="1"/>
      <c r="DN240" s="1">
        <f t="shared" si="832"/>
        <v>1057.5</v>
      </c>
      <c r="DO240" s="52">
        <f t="shared" si="833"/>
        <v>1057.5</v>
      </c>
      <c r="DQ240" s="52">
        <f t="shared" si="834"/>
        <v>930.6</v>
      </c>
    </row>
    <row r="241" spans="1:121" s="127" customFormat="1" ht="15.75" hidden="1" customHeight="1" x14ac:dyDescent="0.25">
      <c r="A241" s="85">
        <v>24</v>
      </c>
      <c r="B241" s="138"/>
      <c r="C241" s="139"/>
      <c r="D241" s="88" t="s">
        <v>575</v>
      </c>
      <c r="E241" s="89">
        <v>23150</v>
      </c>
      <c r="F241" s="140">
        <v>1.44</v>
      </c>
      <c r="G241" s="125">
        <v>1</v>
      </c>
      <c r="H241" s="105"/>
      <c r="I241" s="125">
        <v>1.4</v>
      </c>
      <c r="J241" s="125">
        <v>1.68</v>
      </c>
      <c r="K241" s="125">
        <v>2.23</v>
      </c>
      <c r="L241" s="126">
        <v>2.57</v>
      </c>
      <c r="M241" s="95">
        <f>SUM(M242:M245)</f>
        <v>725</v>
      </c>
      <c r="N241" s="95">
        <f t="shared" ref="N241:BY241" si="835">SUM(N242:N245)</f>
        <v>41693523.641000003</v>
      </c>
      <c r="O241" s="95">
        <f t="shared" si="835"/>
        <v>0</v>
      </c>
      <c r="P241" s="95">
        <f t="shared" si="835"/>
        <v>0</v>
      </c>
      <c r="Q241" s="95">
        <f t="shared" si="835"/>
        <v>35</v>
      </c>
      <c r="R241" s="95">
        <f t="shared" si="835"/>
        <v>1999308.08</v>
      </c>
      <c r="S241" s="95">
        <f t="shared" si="835"/>
        <v>0</v>
      </c>
      <c r="T241" s="95">
        <f t="shared" si="835"/>
        <v>0</v>
      </c>
      <c r="U241" s="95">
        <f t="shared" si="835"/>
        <v>0</v>
      </c>
      <c r="V241" s="95">
        <f t="shared" si="835"/>
        <v>0</v>
      </c>
      <c r="W241" s="95">
        <f t="shared" si="835"/>
        <v>0</v>
      </c>
      <c r="X241" s="95">
        <f t="shared" si="835"/>
        <v>0</v>
      </c>
      <c r="Y241" s="95">
        <f t="shared" si="835"/>
        <v>0</v>
      </c>
      <c r="Z241" s="95">
        <f t="shared" si="835"/>
        <v>0</v>
      </c>
      <c r="AA241" s="95">
        <f t="shared" si="835"/>
        <v>0</v>
      </c>
      <c r="AB241" s="95">
        <f t="shared" si="835"/>
        <v>0</v>
      </c>
      <c r="AC241" s="95">
        <f t="shared" si="835"/>
        <v>9</v>
      </c>
      <c r="AD241" s="95">
        <f t="shared" si="835"/>
        <v>524640.11600000004</v>
      </c>
      <c r="AE241" s="95">
        <f t="shared" si="835"/>
        <v>6</v>
      </c>
      <c r="AF241" s="95">
        <f t="shared" si="835"/>
        <v>332137.67999999993</v>
      </c>
      <c r="AG241" s="95">
        <f t="shared" si="835"/>
        <v>0</v>
      </c>
      <c r="AH241" s="95">
        <f t="shared" si="835"/>
        <v>0</v>
      </c>
      <c r="AI241" s="95">
        <f t="shared" si="835"/>
        <v>29</v>
      </c>
      <c r="AJ241" s="95">
        <f t="shared" si="835"/>
        <v>1613029.4950000001</v>
      </c>
      <c r="AK241" s="95">
        <f t="shared" si="835"/>
        <v>20</v>
      </c>
      <c r="AL241" s="95">
        <f t="shared" si="835"/>
        <v>648848.20000000007</v>
      </c>
      <c r="AM241" s="95">
        <f t="shared" si="835"/>
        <v>0</v>
      </c>
      <c r="AN241" s="95">
        <f t="shared" si="835"/>
        <v>0</v>
      </c>
      <c r="AO241" s="95">
        <f t="shared" si="835"/>
        <v>0</v>
      </c>
      <c r="AP241" s="95">
        <f t="shared" si="835"/>
        <v>0</v>
      </c>
      <c r="AQ241" s="95">
        <f t="shared" si="835"/>
        <v>0</v>
      </c>
      <c r="AR241" s="95">
        <f t="shared" si="835"/>
        <v>0</v>
      </c>
      <c r="AS241" s="95">
        <f t="shared" si="835"/>
        <v>0</v>
      </c>
      <c r="AT241" s="95">
        <f t="shared" si="835"/>
        <v>0</v>
      </c>
      <c r="AU241" s="95">
        <f t="shared" si="835"/>
        <v>8</v>
      </c>
      <c r="AV241" s="95">
        <f t="shared" si="835"/>
        <v>368871.174</v>
      </c>
      <c r="AW241" s="95">
        <f>SUM(AW242:AW245)</f>
        <v>0</v>
      </c>
      <c r="AX241" s="95">
        <f>SUM(AX242:AX245)</f>
        <v>0</v>
      </c>
      <c r="AY241" s="95">
        <f>SUM(AY242:AY245)</f>
        <v>0</v>
      </c>
      <c r="AZ241" s="95">
        <f t="shared" si="835"/>
        <v>0</v>
      </c>
      <c r="BA241" s="95">
        <f t="shared" si="835"/>
        <v>0</v>
      </c>
      <c r="BB241" s="95">
        <f t="shared" si="835"/>
        <v>0</v>
      </c>
      <c r="BC241" s="95">
        <f t="shared" si="835"/>
        <v>0</v>
      </c>
      <c r="BD241" s="95">
        <f t="shared" si="835"/>
        <v>0</v>
      </c>
      <c r="BE241" s="95">
        <f t="shared" si="835"/>
        <v>3</v>
      </c>
      <c r="BF241" s="95">
        <f t="shared" si="835"/>
        <v>207838.84799999997</v>
      </c>
      <c r="BG241" s="95">
        <f t="shared" si="835"/>
        <v>14</v>
      </c>
      <c r="BH241" s="95">
        <f t="shared" si="835"/>
        <v>828749.62799999991</v>
      </c>
      <c r="BI241" s="95">
        <f t="shared" si="835"/>
        <v>32</v>
      </c>
      <c r="BJ241" s="95">
        <f t="shared" si="835"/>
        <v>2390146.7519999999</v>
      </c>
      <c r="BK241" s="95">
        <f t="shared" si="835"/>
        <v>0</v>
      </c>
      <c r="BL241" s="95">
        <f t="shared" si="835"/>
        <v>0</v>
      </c>
      <c r="BM241" s="95">
        <f t="shared" si="835"/>
        <v>11</v>
      </c>
      <c r="BN241" s="95">
        <f t="shared" si="835"/>
        <v>683332.44000000006</v>
      </c>
      <c r="BO241" s="95">
        <f t="shared" si="835"/>
        <v>18</v>
      </c>
      <c r="BP241" s="95">
        <f t="shared" si="835"/>
        <v>968177.44799999997</v>
      </c>
      <c r="BQ241" s="95">
        <f t="shared" si="835"/>
        <v>11</v>
      </c>
      <c r="BR241" s="95">
        <f t="shared" si="835"/>
        <v>834840.1152</v>
      </c>
      <c r="BS241" s="95">
        <f t="shared" si="835"/>
        <v>22</v>
      </c>
      <c r="BT241" s="97">
        <f t="shared" si="835"/>
        <v>1400656.4879999999</v>
      </c>
      <c r="BU241" s="98">
        <f t="shared" si="835"/>
        <v>0</v>
      </c>
      <c r="BV241" s="95">
        <f t="shared" si="835"/>
        <v>0</v>
      </c>
      <c r="BW241" s="95">
        <f t="shared" si="835"/>
        <v>3</v>
      </c>
      <c r="BX241" s="95">
        <f t="shared" si="835"/>
        <v>180235.25099999999</v>
      </c>
      <c r="BY241" s="95">
        <f t="shared" si="835"/>
        <v>0</v>
      </c>
      <c r="BZ241" s="95">
        <f t="shared" ref="BZ241:DQ241" si="836">SUM(BZ242:BZ245)</f>
        <v>0</v>
      </c>
      <c r="CA241" s="95">
        <f>SUM(CA242:CA245)</f>
        <v>9</v>
      </c>
      <c r="CB241" s="95">
        <f>SUM(CB242:CB245)</f>
        <v>522319.56</v>
      </c>
      <c r="CC241" s="99">
        <f t="shared" si="836"/>
        <v>0</v>
      </c>
      <c r="CD241" s="95">
        <f t="shared" si="836"/>
        <v>0</v>
      </c>
      <c r="CE241" s="95">
        <f t="shared" si="836"/>
        <v>5</v>
      </c>
      <c r="CF241" s="95">
        <f t="shared" si="836"/>
        <v>189436.44999999998</v>
      </c>
      <c r="CG241" s="95">
        <f t="shared" si="836"/>
        <v>3</v>
      </c>
      <c r="CH241" s="95">
        <f t="shared" si="836"/>
        <v>113661.86999999998</v>
      </c>
      <c r="CI241" s="95">
        <f t="shared" si="836"/>
        <v>5</v>
      </c>
      <c r="CJ241" s="95">
        <f t="shared" si="836"/>
        <v>189436.44999999998</v>
      </c>
      <c r="CK241" s="95">
        <f t="shared" si="836"/>
        <v>5</v>
      </c>
      <c r="CL241" s="95">
        <f t="shared" si="836"/>
        <v>324748.2</v>
      </c>
      <c r="CM241" s="95">
        <f t="shared" si="836"/>
        <v>19</v>
      </c>
      <c r="CN241" s="95">
        <f t="shared" si="836"/>
        <v>1028369.2999999999</v>
      </c>
      <c r="CO241" s="95">
        <f t="shared" si="836"/>
        <v>40</v>
      </c>
      <c r="CP241" s="95">
        <f t="shared" si="836"/>
        <v>2403136.6800000002</v>
      </c>
      <c r="CQ241" s="95">
        <f t="shared" si="836"/>
        <v>38</v>
      </c>
      <c r="CR241" s="95">
        <f t="shared" si="836"/>
        <v>2484267.7255199999</v>
      </c>
      <c r="CS241" s="95">
        <f t="shared" si="836"/>
        <v>0</v>
      </c>
      <c r="CT241" s="95">
        <f t="shared" si="836"/>
        <v>0</v>
      </c>
      <c r="CU241" s="95">
        <f t="shared" si="836"/>
        <v>0</v>
      </c>
      <c r="CV241" s="95">
        <f t="shared" si="836"/>
        <v>0</v>
      </c>
      <c r="CW241" s="95">
        <f t="shared" si="836"/>
        <v>143</v>
      </c>
      <c r="CX241" s="95">
        <f t="shared" si="836"/>
        <v>8109098.676</v>
      </c>
      <c r="CY241" s="95">
        <f t="shared" si="836"/>
        <v>3</v>
      </c>
      <c r="CZ241" s="95">
        <f t="shared" si="836"/>
        <v>175364.02799999999</v>
      </c>
      <c r="DA241" s="95">
        <f t="shared" si="836"/>
        <v>5</v>
      </c>
      <c r="DB241" s="95">
        <f t="shared" si="836"/>
        <v>318642.15599999996</v>
      </c>
      <c r="DC241" s="95">
        <f t="shared" si="836"/>
        <v>2</v>
      </c>
      <c r="DD241" s="95">
        <f t="shared" si="836"/>
        <v>129899.28</v>
      </c>
      <c r="DE241" s="95">
        <f t="shared" si="836"/>
        <v>20</v>
      </c>
      <c r="DF241" s="95">
        <f t="shared" si="836"/>
        <v>1558791.36</v>
      </c>
      <c r="DG241" s="95">
        <f t="shared" si="836"/>
        <v>6</v>
      </c>
      <c r="DH241" s="95">
        <f t="shared" si="836"/>
        <v>620732.98800000001</v>
      </c>
      <c r="DI241" s="95">
        <f t="shared" si="836"/>
        <v>4</v>
      </c>
      <c r="DJ241" s="95">
        <f t="shared" si="836"/>
        <v>335483.2254</v>
      </c>
      <c r="DK241" s="95">
        <f t="shared" si="836"/>
        <v>1253</v>
      </c>
      <c r="DL241" s="95">
        <f t="shared" si="836"/>
        <v>73177723.305119991</v>
      </c>
      <c r="DM241" s="95">
        <f t="shared" si="836"/>
        <v>0</v>
      </c>
      <c r="DN241" s="95">
        <f t="shared" si="836"/>
        <v>2034.73</v>
      </c>
      <c r="DO241" s="95">
        <f t="shared" si="836"/>
        <v>2034.73</v>
      </c>
      <c r="DQ241" s="95">
        <f t="shared" si="836"/>
        <v>1233.2</v>
      </c>
    </row>
    <row r="242" spans="1:121" ht="30.75" hidden="1" customHeight="1" x14ac:dyDescent="0.25">
      <c r="A242" s="128"/>
      <c r="B242" s="129">
        <v>206</v>
      </c>
      <c r="C242" s="101" t="s">
        <v>576</v>
      </c>
      <c r="D242" s="102" t="s">
        <v>577</v>
      </c>
      <c r="E242" s="89">
        <v>23150</v>
      </c>
      <c r="F242" s="130">
        <v>1.78</v>
      </c>
      <c r="G242" s="188">
        <v>0.85</v>
      </c>
      <c r="H242" s="248"/>
      <c r="I242" s="106">
        <v>1.4</v>
      </c>
      <c r="J242" s="106">
        <v>1.68</v>
      </c>
      <c r="K242" s="106">
        <v>2.23</v>
      </c>
      <c r="L242" s="107">
        <v>2.57</v>
      </c>
      <c r="M242" s="110">
        <v>87</v>
      </c>
      <c r="N242" s="109">
        <f>(M242*$E242*$F242*$G242*$I242*$N$11)</f>
        <v>4692776.7810000004</v>
      </c>
      <c r="O242" s="110"/>
      <c r="P242" s="110">
        <f>(O242*$E242*$F242*$G242*$I242*$P$11)</f>
        <v>0</v>
      </c>
      <c r="Q242" s="110">
        <v>10</v>
      </c>
      <c r="R242" s="109">
        <f>(Q242*$E242*$F242*$G242*$I242*$R$11)</f>
        <v>539399.63</v>
      </c>
      <c r="S242" s="110"/>
      <c r="T242" s="109">
        <f t="shared" ref="T242:T245" si="837">(S242/12*2*$E242*$F242*$G242*$I242*$T$11)+(S242/12*10*$E242*$F242*$G242*$I242*$T$12)</f>
        <v>0</v>
      </c>
      <c r="U242" s="110">
        <v>0</v>
      </c>
      <c r="V242" s="109">
        <f>(U242*$E242*$F242*$G242*$I242*$V$11)</f>
        <v>0</v>
      </c>
      <c r="W242" s="110">
        <v>0</v>
      </c>
      <c r="X242" s="109">
        <f>(W242*$E242*$F242*$G242*$I242*$X$11)</f>
        <v>0</v>
      </c>
      <c r="Y242" s="110"/>
      <c r="Z242" s="109">
        <f>(Y242*$E242*$F242*$G242*$I242*$Z$11)</f>
        <v>0</v>
      </c>
      <c r="AA242" s="110">
        <v>0</v>
      </c>
      <c r="AB242" s="109">
        <f>(AA242*$E242*$F242*$G242*$I242*$AB$11)</f>
        <v>0</v>
      </c>
      <c r="AC242" s="110">
        <v>2</v>
      </c>
      <c r="AD242" s="109">
        <f>(AC242*$E242*$F242*$G242*$I242*$AD$11)</f>
        <v>107879.92599999999</v>
      </c>
      <c r="AE242" s="110">
        <v>0</v>
      </c>
      <c r="AF242" s="109">
        <f>(AE242*$E242*$F242*$G242*$I242*$AF$11)</f>
        <v>0</v>
      </c>
      <c r="AG242" s="112"/>
      <c r="AH242" s="109">
        <f>(AG242*$E242*$F242*$G242*$I242*$AH$11)</f>
        <v>0</v>
      </c>
      <c r="AI242" s="110">
        <v>5</v>
      </c>
      <c r="AJ242" s="109">
        <f>(AI242*$E242*$F242*$G242*$I242*$AJ$11)</f>
        <v>269699.815</v>
      </c>
      <c r="AK242" s="110"/>
      <c r="AL242" s="110">
        <f>(AK242*$E242*$F242*$G242*$I242*$AL$11)</f>
        <v>0</v>
      </c>
      <c r="AM242" s="110"/>
      <c r="AN242" s="109">
        <f>(AM242*$E242*$F242*$G242*$J242*$AN$11)</f>
        <v>0</v>
      </c>
      <c r="AO242" s="132"/>
      <c r="AP242" s="109">
        <f>(AO242*$E242*$F242*$G242*$J242*$AP$11)</f>
        <v>0</v>
      </c>
      <c r="AQ242" s="110"/>
      <c r="AR242" s="116">
        <f>(AQ242*$E242*$F242*$G242*$J242*$AR$11)</f>
        <v>0</v>
      </c>
      <c r="AS242" s="110"/>
      <c r="AT242" s="109">
        <f>(AS242*$E242*$F242*$G242*$I242*$AT$11)</f>
        <v>0</v>
      </c>
      <c r="AU242" s="110">
        <v>2</v>
      </c>
      <c r="AV242" s="110">
        <f>(AU242*$E242*$F242*$G242*$I242*$AV$11)</f>
        <v>88265.393999999986</v>
      </c>
      <c r="AW242" s="110"/>
      <c r="AX242" s="109">
        <f>(AW242*$E242*$F242*$G242*$I242*$AX$11)</f>
        <v>0</v>
      </c>
      <c r="AY242" s="110">
        <v>0</v>
      </c>
      <c r="AZ242" s="109">
        <f>(AY242*$E242*$F242*$G242*$I242*$AZ$11)</f>
        <v>0</v>
      </c>
      <c r="BA242" s="110">
        <v>0</v>
      </c>
      <c r="BB242" s="109">
        <f>(BA242*$E242*$F242*$G242*$I242*$BB$11)</f>
        <v>0</v>
      </c>
      <c r="BC242" s="110">
        <v>0</v>
      </c>
      <c r="BD242" s="109">
        <f>(BC242*$E242*$F242*$G242*$I242*$BD$11)</f>
        <v>0</v>
      </c>
      <c r="BE242" s="110"/>
      <c r="BF242" s="109">
        <f>(BE242*$E242*$F242*$G242*$I242*$BF$11)</f>
        <v>0</v>
      </c>
      <c r="BG242" s="110">
        <v>3</v>
      </c>
      <c r="BH242" s="109">
        <f>(BG242*$E242*$F242*$G242*$J242*$BH$11)</f>
        <v>176530.78799999997</v>
      </c>
      <c r="BI242" s="110">
        <v>0</v>
      </c>
      <c r="BJ242" s="109">
        <f>(BI242*$E242*$F242*$G242*$J242*$BJ$11)</f>
        <v>0</v>
      </c>
      <c r="BK242" s="110">
        <v>0</v>
      </c>
      <c r="BL242" s="109">
        <f>(BK242*$E242*$F242*$G242*$J242*$BL$11)</f>
        <v>0</v>
      </c>
      <c r="BM242" s="110"/>
      <c r="BN242" s="109">
        <f>(BM242*$E242*$F242*$G242*$J242*$BN$11)</f>
        <v>0</v>
      </c>
      <c r="BO242" s="110"/>
      <c r="BP242" s="109">
        <f>(BO242*$E242*$F242*$G242*$J242*$BP$11)</f>
        <v>0</v>
      </c>
      <c r="BQ242" s="110"/>
      <c r="BR242" s="109">
        <f>(BQ242*$E242*$F242*$G242*$J242*$BR$11)</f>
        <v>0</v>
      </c>
      <c r="BS242" s="110"/>
      <c r="BT242" s="116">
        <f>(BS242*$E242*$F242*$G242*$J242*$BT$11)</f>
        <v>0</v>
      </c>
      <c r="BU242" s="133">
        <v>0</v>
      </c>
      <c r="BV242" s="109">
        <f>(BU242*$E242*$F242*$G242*$I242*$BV$11)</f>
        <v>0</v>
      </c>
      <c r="BW242" s="110">
        <v>0</v>
      </c>
      <c r="BX242" s="109">
        <f>(BW242*$E242*$F242*$G242*$I242*$BX$11)</f>
        <v>0</v>
      </c>
      <c r="BY242" s="110">
        <v>0</v>
      </c>
      <c r="BZ242" s="109">
        <f>(BY242*$E242*$F242*$G242*$I242*$BZ$11)</f>
        <v>0</v>
      </c>
      <c r="CA242" s="110"/>
      <c r="CB242" s="109">
        <f>(CA242*$E242*$F242*$G242*$J242*$CB$11)</f>
        <v>0</v>
      </c>
      <c r="CC242" s="134"/>
      <c r="CD242" s="110">
        <f>(CC242*$E242*$F242*$G242*$I242*$CD$11)</f>
        <v>0</v>
      </c>
      <c r="CE242" s="110"/>
      <c r="CF242" s="109">
        <f>(CE242*$E242*$F242*$G242*$I242*$CF$11)</f>
        <v>0</v>
      </c>
      <c r="CG242" s="110"/>
      <c r="CH242" s="109">
        <f>(CG242*$E242*$F242*$G242*$I242*$CH$11)</f>
        <v>0</v>
      </c>
      <c r="CI242" s="110"/>
      <c r="CJ242" s="109">
        <f>(CI242*$E242*$F242*$G242*$I242*$CJ$11)</f>
        <v>0</v>
      </c>
      <c r="CK242" s="110"/>
      <c r="CL242" s="109">
        <f>(CK242*$E242*$F242*$G242*$I242*$CL$11)</f>
        <v>0</v>
      </c>
      <c r="CM242" s="110"/>
      <c r="CN242" s="109">
        <f>(CM242*$E242*$F242*$G242*$I242*$CN$11)</f>
        <v>0</v>
      </c>
      <c r="CO242" s="110"/>
      <c r="CP242" s="109">
        <f>(CO242*$E242*$F242*$G242*$I242*$CP$11)</f>
        <v>0</v>
      </c>
      <c r="CQ242" s="110">
        <v>2</v>
      </c>
      <c r="CR242" s="109">
        <f>(CQ242*$E242*$F242*$G242*$J242*$CR$11)</f>
        <v>130632.78311999999</v>
      </c>
      <c r="CS242" s="110"/>
      <c r="CT242" s="109">
        <f>(CS242*$E242*$F242*$G242*$J242*$CT$11)</f>
        <v>0</v>
      </c>
      <c r="CU242" s="110"/>
      <c r="CV242" s="109">
        <f>(CU242*$E242*$F242*$G242*$J242*$CV$11)</f>
        <v>0</v>
      </c>
      <c r="CW242" s="277">
        <v>20</v>
      </c>
      <c r="CX242" s="109">
        <f>(CW242*$E242*$F242*$G242*$J242*$CX$11)</f>
        <v>1059184.7279999999</v>
      </c>
      <c r="CY242" s="110">
        <v>0</v>
      </c>
      <c r="CZ242" s="116">
        <f>(CY242*$E242*$F242*$G242*$J242*$CZ$11)</f>
        <v>0</v>
      </c>
      <c r="DA242" s="110">
        <v>1</v>
      </c>
      <c r="DB242" s="109">
        <f>(DA242*$E242*$F242*$G242*$J242*$DB$11)</f>
        <v>58843.59599999999</v>
      </c>
      <c r="DC242" s="134"/>
      <c r="DD242" s="109">
        <f>(DC242*$E242*$F242*$G242*$J242*$DD$11)</f>
        <v>0</v>
      </c>
      <c r="DE242" s="110"/>
      <c r="DF242" s="109">
        <f>(DE242*$E242*$F242*$G242*$J242*$DF$11)</f>
        <v>0</v>
      </c>
      <c r="DG242" s="110"/>
      <c r="DH242" s="109">
        <f>(DG242*$E242*$F242*$G242*$K242*$DH$11)</f>
        <v>0</v>
      </c>
      <c r="DI242" s="110"/>
      <c r="DJ242" s="122">
        <f>(DI242*$E242*$F242*$G242*$L242*$DJ$11)</f>
        <v>0</v>
      </c>
      <c r="DK242" s="123">
        <f t="shared" ref="DK242:DL245" si="838">SUM(M242,O242,Q242,S242,U242,W242,Y242,AA242,AC242,AE242,AG242,AI242,AO242,AS242,AU242,BY242,AK242,AY242,BA242,BC242,CO242,BE242,BG242,AM242,BK242,AQ242,CQ242,BM242,CS242,BO242,BQ242,BS242,CA242,BU242,BW242,CC242,CE242,CG242,CI242,CK242,CM242,CU242,CW242,BI242,AW242,CY242,DA242,DC242,DE242,DG242,DI242)</f>
        <v>132</v>
      </c>
      <c r="DL242" s="122">
        <f t="shared" si="838"/>
        <v>7123213.4411200006</v>
      </c>
      <c r="DM242" s="1"/>
      <c r="DN242" s="1">
        <f>DK242*F242</f>
        <v>234.96</v>
      </c>
      <c r="DO242" s="52">
        <f>DK242*F242</f>
        <v>234.96</v>
      </c>
      <c r="DQ242" s="52">
        <f>DK242*G242</f>
        <v>112.2</v>
      </c>
    </row>
    <row r="243" spans="1:121" s="8" customFormat="1" ht="33" hidden="1" customHeight="1" x14ac:dyDescent="0.25">
      <c r="A243" s="128"/>
      <c r="B243" s="129">
        <v>207</v>
      </c>
      <c r="C243" s="101" t="s">
        <v>578</v>
      </c>
      <c r="D243" s="102" t="s">
        <v>579</v>
      </c>
      <c r="E243" s="89">
        <v>23150</v>
      </c>
      <c r="F243" s="130">
        <v>1.67</v>
      </c>
      <c r="G243" s="104">
        <v>1</v>
      </c>
      <c r="H243" s="105"/>
      <c r="I243" s="106">
        <v>1.4</v>
      </c>
      <c r="J243" s="106">
        <v>1.68</v>
      </c>
      <c r="K243" s="106">
        <v>2.23</v>
      </c>
      <c r="L243" s="107">
        <v>2.57</v>
      </c>
      <c r="M243" s="278">
        <v>600</v>
      </c>
      <c r="N243" s="109">
        <f>(M243*$E243*$F243*$G243*$I243*$N$11)</f>
        <v>35722302</v>
      </c>
      <c r="O243" s="110"/>
      <c r="P243" s="110">
        <f>(O243*$E243*$F243*$G243*$I243*$P$11)</f>
        <v>0</v>
      </c>
      <c r="Q243" s="110">
        <v>24</v>
      </c>
      <c r="R243" s="109">
        <f>(Q243*$E243*$F243*$G243*$I243*$R$11)</f>
        <v>1428892.0799999998</v>
      </c>
      <c r="S243" s="110"/>
      <c r="T243" s="109">
        <f t="shared" si="837"/>
        <v>0</v>
      </c>
      <c r="U243" s="110">
        <v>0</v>
      </c>
      <c r="V243" s="109">
        <f>(U243*$E243*$F243*$G243*$I243*$V$11)</f>
        <v>0</v>
      </c>
      <c r="W243" s="110">
        <v>0</v>
      </c>
      <c r="X243" s="109">
        <f>(W243*$E243*$F243*$G243*$I243*$X$11)</f>
        <v>0</v>
      </c>
      <c r="Y243" s="110"/>
      <c r="Z243" s="109">
        <f>(Y243*$E243*$F243*$G243*$I243*$Z$11)</f>
        <v>0</v>
      </c>
      <c r="AA243" s="110">
        <v>0</v>
      </c>
      <c r="AB243" s="109">
        <f>(AA243*$E243*$F243*$G243*$I243*$AB$11)</f>
        <v>0</v>
      </c>
      <c r="AC243" s="110">
        <v>7</v>
      </c>
      <c r="AD243" s="109">
        <f>(AC243*$E243*$F243*$G243*$I243*$AD$11)</f>
        <v>416760.19</v>
      </c>
      <c r="AE243" s="110">
        <v>0</v>
      </c>
      <c r="AF243" s="109">
        <f>(AE243*$E243*$F243*$G243*$I243*$AF$11)</f>
        <v>0</v>
      </c>
      <c r="AG243" s="112"/>
      <c r="AH243" s="109">
        <f>(AG243*$E243*$F243*$G243*$I243*$AH$11)</f>
        <v>0</v>
      </c>
      <c r="AI243" s="110">
        <v>21</v>
      </c>
      <c r="AJ243" s="109">
        <f>(AI243*$E243*$F243*$G243*$I243*$AJ$11)</f>
        <v>1250280.57</v>
      </c>
      <c r="AK243" s="110">
        <v>1</v>
      </c>
      <c r="AL243" s="110">
        <f>(AK243*$E243*$F243*$G243*$I243*$AL$11)</f>
        <v>59537.17</v>
      </c>
      <c r="AM243" s="110"/>
      <c r="AN243" s="109">
        <f>(AM243*$E243*$F243*$G243*$J243*$AN$11)</f>
        <v>0</v>
      </c>
      <c r="AO243" s="132"/>
      <c r="AP243" s="109">
        <f>(AO243*$E243*$F243*$G243*$J243*$AP$11)</f>
        <v>0</v>
      </c>
      <c r="AQ243" s="110"/>
      <c r="AR243" s="116">
        <f>(AQ243*$E243*$F243*$G243*$J243*$AR$11)</f>
        <v>0</v>
      </c>
      <c r="AS243" s="110"/>
      <c r="AT243" s="109">
        <f>(AS243*$E243*$F243*$G243*$I243*$AT$11)</f>
        <v>0</v>
      </c>
      <c r="AU243" s="110">
        <v>2</v>
      </c>
      <c r="AV243" s="110">
        <f>(AU243*$E243*$F243*$G243*$I243*$AV$11)</f>
        <v>97424.459999999992</v>
      </c>
      <c r="AW243" s="110"/>
      <c r="AX243" s="109">
        <f>(AW243*$E243*$F243*$G243*$I243*$AX$11)</f>
        <v>0</v>
      </c>
      <c r="AY243" s="110">
        <v>0</v>
      </c>
      <c r="AZ243" s="109">
        <f>(AY243*$E243*$F243*$G243*$I243*$AZ$11)</f>
        <v>0</v>
      </c>
      <c r="BA243" s="110">
        <v>0</v>
      </c>
      <c r="BB243" s="109">
        <f>(BA243*$E243*$F243*$G243*$I243*$BB$11)</f>
        <v>0</v>
      </c>
      <c r="BC243" s="110">
        <v>0</v>
      </c>
      <c r="BD243" s="109">
        <f>(BC243*$E243*$F243*$G243*$I243*$BD$11)</f>
        <v>0</v>
      </c>
      <c r="BE243" s="110">
        <v>3</v>
      </c>
      <c r="BF243" s="109">
        <f>(BE243*$E243*$F243*$G243*$I243*$BF$11)</f>
        <v>207838.84799999997</v>
      </c>
      <c r="BG243" s="110">
        <v>9</v>
      </c>
      <c r="BH243" s="109">
        <f>(BG243*$E243*$F243*$G243*$J243*$BH$11)</f>
        <v>584546.76</v>
      </c>
      <c r="BI243" s="110">
        <v>32</v>
      </c>
      <c r="BJ243" s="109">
        <f>(BI243*$E243*$F243*$G243*$J243*$BJ$11)</f>
        <v>2390146.7519999999</v>
      </c>
      <c r="BK243" s="110">
        <v>0</v>
      </c>
      <c r="BL243" s="109">
        <f>(BK243*$E243*$F243*$G243*$J243*$BL$11)</f>
        <v>0</v>
      </c>
      <c r="BM243" s="110">
        <v>10</v>
      </c>
      <c r="BN243" s="109">
        <f>(BM243*$E243*$F243*$G243*$J243*$BN$11)</f>
        <v>649496.4</v>
      </c>
      <c r="BO243" s="110">
        <v>15</v>
      </c>
      <c r="BP243" s="109">
        <f>(BO243*$E243*$F243*$G243*$J243*$BP$11)</f>
        <v>876820.14</v>
      </c>
      <c r="BQ243" s="110">
        <v>9</v>
      </c>
      <c r="BR243" s="109">
        <f>(BQ243*$E243*$F243*$G243*$J243*$BR$11)</f>
        <v>748219.85279999999</v>
      </c>
      <c r="BS243" s="110">
        <v>17</v>
      </c>
      <c r="BT243" s="116">
        <f>(BS243*$E243*$F243*$G243*$J243*$BT$11)</f>
        <v>1214558.2679999999</v>
      </c>
      <c r="BU243" s="133">
        <v>0</v>
      </c>
      <c r="BV243" s="109">
        <f>(BU243*$E243*$F243*$G243*$I243*$BV$11)</f>
        <v>0</v>
      </c>
      <c r="BW243" s="110">
        <v>3</v>
      </c>
      <c r="BX243" s="109">
        <f>(BW243*$E243*$F243*$G243*$I243*$BX$11)</f>
        <v>180235.25099999999</v>
      </c>
      <c r="BY243" s="110">
        <v>0</v>
      </c>
      <c r="BZ243" s="109">
        <f>(BY243*$E243*$F243*$G243*$I243*$BZ$11)</f>
        <v>0</v>
      </c>
      <c r="CA243" s="110">
        <v>7</v>
      </c>
      <c r="CB243" s="109">
        <f>(CA243*$E243*$F243*$G243*$J243*$CB$11)</f>
        <v>454647.48</v>
      </c>
      <c r="CC243" s="134"/>
      <c r="CD243" s="110">
        <f>(CC243*$E243*$F243*$G243*$I243*$CD$11)</f>
        <v>0</v>
      </c>
      <c r="CE243" s="110">
        <v>5</v>
      </c>
      <c r="CF243" s="109">
        <f>(CE243*$E243*$F243*$G243*$I243*$CF$11)</f>
        <v>189436.44999999998</v>
      </c>
      <c r="CG243" s="110">
        <v>3</v>
      </c>
      <c r="CH243" s="109">
        <f>(CG243*$E243*$F243*$G243*$I243*$CH$11)</f>
        <v>113661.86999999998</v>
      </c>
      <c r="CI243" s="110">
        <v>5</v>
      </c>
      <c r="CJ243" s="109">
        <f>(CI243*$E243*$F243*$G243*$I243*$CJ$11)</f>
        <v>189436.44999999998</v>
      </c>
      <c r="CK243" s="110">
        <v>5</v>
      </c>
      <c r="CL243" s="109">
        <f>(CK243*$E243*$F243*$G243*$I243*$CL$11)</f>
        <v>324748.2</v>
      </c>
      <c r="CM243" s="110">
        <v>19</v>
      </c>
      <c r="CN243" s="109">
        <f>(CM243*$E243*$F243*$G243*$I243*$CN$11)</f>
        <v>1028369.2999999999</v>
      </c>
      <c r="CO243" s="110">
        <v>40</v>
      </c>
      <c r="CP243" s="109">
        <f>(CO243*$E243*$F243*$G243*$I243*$CP$11)</f>
        <v>2403136.6800000002</v>
      </c>
      <c r="CQ243" s="110">
        <v>29</v>
      </c>
      <c r="CR243" s="109">
        <f>(CQ243*$E243*$F243*$G243*$J243*$CR$11)</f>
        <v>2090728.9116</v>
      </c>
      <c r="CS243" s="110"/>
      <c r="CT243" s="109">
        <f>(CS243*$E243*$F243*$G243*$J243*$CT$11)</f>
        <v>0</v>
      </c>
      <c r="CU243" s="110"/>
      <c r="CV243" s="109">
        <f>(CU243*$E243*$F243*$G243*$J243*$CV$11)</f>
        <v>0</v>
      </c>
      <c r="CW243" s="277">
        <v>118</v>
      </c>
      <c r="CX243" s="109">
        <f>(CW243*$E243*$F243*$G243*$J243*$CX$11)</f>
        <v>6897651.7680000002</v>
      </c>
      <c r="CY243" s="110">
        <v>3</v>
      </c>
      <c r="CZ243" s="116">
        <f>(CY243*$E243*$F243*$G243*$J243*$CZ$11)</f>
        <v>175364.02799999999</v>
      </c>
      <c r="DA243" s="110">
        <v>4</v>
      </c>
      <c r="DB243" s="109">
        <f>(DA243*$E243*$F243*$G243*$J243*$DB$11)</f>
        <v>259798.56</v>
      </c>
      <c r="DC243" s="134">
        <v>2</v>
      </c>
      <c r="DD243" s="109">
        <f>(DC243*$E243*$F243*$G243*$J243*$DD$11)</f>
        <v>129899.28</v>
      </c>
      <c r="DE243" s="110">
        <v>20</v>
      </c>
      <c r="DF243" s="109">
        <f>(DE243*$E243*$F243*$G243*$J243*$DF$11)</f>
        <v>1558791.36</v>
      </c>
      <c r="DG243" s="110">
        <v>6</v>
      </c>
      <c r="DH243" s="109">
        <f>(DG243*$E243*$F243*$G243*$K243*$DH$11)</f>
        <v>620732.98800000001</v>
      </c>
      <c r="DI243" s="110">
        <v>2</v>
      </c>
      <c r="DJ243" s="122">
        <f>(DI243*$E243*$F243*$G243*$L243*$DJ$11)</f>
        <v>220573.61670000001</v>
      </c>
      <c r="DK243" s="123">
        <f t="shared" si="838"/>
        <v>1021</v>
      </c>
      <c r="DL243" s="122">
        <f t="shared" si="838"/>
        <v>62484035.684099987</v>
      </c>
      <c r="DN243" s="1">
        <f>DK243*F243</f>
        <v>1705.07</v>
      </c>
      <c r="DO243" s="52">
        <f>DK243*F243</f>
        <v>1705.07</v>
      </c>
      <c r="DQ243" s="52">
        <f>DK243*G243</f>
        <v>1021</v>
      </c>
    </row>
    <row r="244" spans="1:121" ht="15.75" hidden="1" customHeight="1" x14ac:dyDescent="0.25">
      <c r="A244" s="128"/>
      <c r="B244" s="129">
        <v>208</v>
      </c>
      <c r="C244" s="101" t="s">
        <v>580</v>
      </c>
      <c r="D244" s="102" t="s">
        <v>581</v>
      </c>
      <c r="E244" s="89">
        <v>23150</v>
      </c>
      <c r="F244" s="130">
        <v>0.87</v>
      </c>
      <c r="G244" s="104">
        <v>1</v>
      </c>
      <c r="H244" s="105"/>
      <c r="I244" s="106">
        <v>1.4</v>
      </c>
      <c r="J244" s="106">
        <v>1.68</v>
      </c>
      <c r="K244" s="106">
        <v>2.23</v>
      </c>
      <c r="L244" s="107">
        <v>2.57</v>
      </c>
      <c r="M244" s="110">
        <v>34</v>
      </c>
      <c r="N244" s="109">
        <f>(M244*$E244*$F244*$G244*$I244*$N$11)</f>
        <v>1054556.58</v>
      </c>
      <c r="O244" s="110"/>
      <c r="P244" s="110">
        <f>(O244*$E244*$F244*$G244*$I244*$P$11)</f>
        <v>0</v>
      </c>
      <c r="Q244" s="110">
        <v>1</v>
      </c>
      <c r="R244" s="109">
        <f>(Q244*$E244*$F244*$G244*$I244*$R$11)</f>
        <v>31016.37</v>
      </c>
      <c r="S244" s="110"/>
      <c r="T244" s="109">
        <f t="shared" si="837"/>
        <v>0</v>
      </c>
      <c r="U244" s="110">
        <v>0</v>
      </c>
      <c r="V244" s="109">
        <f>(U244*$E244*$F244*$G244*$I244*$V$11)</f>
        <v>0</v>
      </c>
      <c r="W244" s="110">
        <v>0</v>
      </c>
      <c r="X244" s="109">
        <f>(W244*$E244*$F244*$G244*$I244*$X$11)</f>
        <v>0</v>
      </c>
      <c r="Y244" s="110"/>
      <c r="Z244" s="109">
        <f>(Y244*$E244*$F244*$G244*$I244*$Z$11)</f>
        <v>0</v>
      </c>
      <c r="AA244" s="110">
        <v>0</v>
      </c>
      <c r="AB244" s="109">
        <f>(AA244*$E244*$F244*$G244*$I244*$AB$11)</f>
        <v>0</v>
      </c>
      <c r="AC244" s="110"/>
      <c r="AD244" s="109">
        <f>(AC244*$E244*$F244*$G244*$I244*$AD$11)</f>
        <v>0</v>
      </c>
      <c r="AE244" s="110">
        <v>3</v>
      </c>
      <c r="AF244" s="109">
        <f>(AE244*$E244*$F244*$G244*$I244*$AF$11)</f>
        <v>118426.13999999998</v>
      </c>
      <c r="AG244" s="112"/>
      <c r="AH244" s="109">
        <f>(AG244*$E244*$F244*$G244*$I244*$AH$11)</f>
        <v>0</v>
      </c>
      <c r="AI244" s="110">
        <v>3</v>
      </c>
      <c r="AJ244" s="109">
        <f>(AI244*$E244*$F244*$G244*$I244*$AJ$11)</f>
        <v>93049.11</v>
      </c>
      <c r="AK244" s="110">
        <v>19</v>
      </c>
      <c r="AL244" s="110">
        <f>(AK244*$E244*$F244*$G244*$I244*$AL$11)</f>
        <v>589311.03</v>
      </c>
      <c r="AM244" s="110"/>
      <c r="AN244" s="109">
        <f>(AM244*$E244*$F244*$G244*$J244*$AN$11)</f>
        <v>0</v>
      </c>
      <c r="AO244" s="132">
        <v>0</v>
      </c>
      <c r="AP244" s="109">
        <f>(AO244*$E244*$F244*$G244*$J244*$AP$11)</f>
        <v>0</v>
      </c>
      <c r="AQ244" s="110"/>
      <c r="AR244" s="116">
        <f>(AQ244*$E244*$F244*$G244*$J244*$AR$11)</f>
        <v>0</v>
      </c>
      <c r="AS244" s="110"/>
      <c r="AT244" s="109">
        <f>(AS244*$E244*$F244*$G244*$I244*$AT$11)</f>
        <v>0</v>
      </c>
      <c r="AU244" s="110"/>
      <c r="AV244" s="110">
        <f>(AU244*$E244*$F244*$G244*$I244*$AV$11)</f>
        <v>0</v>
      </c>
      <c r="AW244" s="110"/>
      <c r="AX244" s="109">
        <f>(AW244*$E244*$F244*$G244*$I244*$AX$11)</f>
        <v>0</v>
      </c>
      <c r="AY244" s="110">
        <v>0</v>
      </c>
      <c r="AZ244" s="109">
        <f>(AY244*$E244*$F244*$G244*$I244*$AZ$11)</f>
        <v>0</v>
      </c>
      <c r="BA244" s="110">
        <v>0</v>
      </c>
      <c r="BB244" s="109">
        <f>(BA244*$E244*$F244*$G244*$I244*$BB$11)</f>
        <v>0</v>
      </c>
      <c r="BC244" s="110">
        <v>0</v>
      </c>
      <c r="BD244" s="109">
        <f>(BC244*$E244*$F244*$G244*$I244*$BD$11)</f>
        <v>0</v>
      </c>
      <c r="BE244" s="110"/>
      <c r="BF244" s="109">
        <f>(BE244*$E244*$F244*$G244*$I244*$BF$11)</f>
        <v>0</v>
      </c>
      <c r="BG244" s="110">
        <v>2</v>
      </c>
      <c r="BH244" s="109">
        <f>(BG244*$E244*$F244*$G244*$J244*$BH$11)</f>
        <v>67672.08</v>
      </c>
      <c r="BI244" s="110">
        <v>0</v>
      </c>
      <c r="BJ244" s="109">
        <f>(BI244*$E244*$F244*$G244*$J244*$BJ$11)</f>
        <v>0</v>
      </c>
      <c r="BK244" s="110">
        <v>0</v>
      </c>
      <c r="BL244" s="109">
        <f>(BK244*$E244*$F244*$G244*$J244*$BL$11)</f>
        <v>0</v>
      </c>
      <c r="BM244" s="110">
        <v>1</v>
      </c>
      <c r="BN244" s="109">
        <f>(BM244*$E244*$F244*$G244*$J244*$BN$11)</f>
        <v>33836.04</v>
      </c>
      <c r="BO244" s="110">
        <v>3</v>
      </c>
      <c r="BP244" s="109">
        <f>(BO244*$E244*$F244*$G244*$J244*$BP$11)</f>
        <v>91357.308000000005</v>
      </c>
      <c r="BQ244" s="110">
        <v>2</v>
      </c>
      <c r="BR244" s="109">
        <f>(BQ244*$E244*$F244*$G244*$J244*$BR$11)</f>
        <v>86620.262400000007</v>
      </c>
      <c r="BS244" s="110">
        <v>5</v>
      </c>
      <c r="BT244" s="116">
        <f>(BS244*$E244*$F244*$G244*$J244*$BT$11)</f>
        <v>186098.22</v>
      </c>
      <c r="BU244" s="133">
        <v>0</v>
      </c>
      <c r="BV244" s="109">
        <f>(BU244*$E244*$F244*$G244*$I244*$BV$11)</f>
        <v>0</v>
      </c>
      <c r="BW244" s="110">
        <v>0</v>
      </c>
      <c r="BX244" s="109">
        <f>(BW244*$E244*$F244*$G244*$I244*$BX$11)</f>
        <v>0</v>
      </c>
      <c r="BY244" s="110">
        <v>0</v>
      </c>
      <c r="BZ244" s="109">
        <f>(BY244*$E244*$F244*$G244*$I244*$BZ$11)</f>
        <v>0</v>
      </c>
      <c r="CA244" s="110">
        <v>2</v>
      </c>
      <c r="CB244" s="109">
        <f>(CA244*$E244*$F244*$G244*$J244*$CB$11)</f>
        <v>67672.08</v>
      </c>
      <c r="CC244" s="134"/>
      <c r="CD244" s="110">
        <f>(CC244*$E244*$F244*$G244*$I244*$CD$11)</f>
        <v>0</v>
      </c>
      <c r="CE244" s="110">
        <v>0</v>
      </c>
      <c r="CF244" s="109">
        <f>(CE244*$E244*$F244*$G244*$I244*$CF$11)</f>
        <v>0</v>
      </c>
      <c r="CG244" s="110"/>
      <c r="CH244" s="109">
        <f>(CG244*$E244*$F244*$G244*$I244*$CH$11)</f>
        <v>0</v>
      </c>
      <c r="CI244" s="110"/>
      <c r="CJ244" s="109">
        <f>(CI244*$E244*$F244*$G244*$I244*$CJ$11)</f>
        <v>0</v>
      </c>
      <c r="CK244" s="110"/>
      <c r="CL244" s="109">
        <f>(CK244*$E244*$F244*$G244*$I244*$CL$11)</f>
        <v>0</v>
      </c>
      <c r="CM244" s="110"/>
      <c r="CN244" s="109">
        <f>(CM244*$E244*$F244*$G244*$I244*$CN$11)</f>
        <v>0</v>
      </c>
      <c r="CO244" s="110"/>
      <c r="CP244" s="109">
        <f>(CO244*$E244*$F244*$G244*$I244*$CP$11)</f>
        <v>0</v>
      </c>
      <c r="CQ244" s="110">
        <v>7</v>
      </c>
      <c r="CR244" s="109">
        <f>(CQ244*$E244*$F244*$G244*$J244*$CR$11)</f>
        <v>262906.03080000001</v>
      </c>
      <c r="CS244" s="110"/>
      <c r="CT244" s="109">
        <f>(CS244*$E244*$F244*$G244*$J244*$CT$11)</f>
        <v>0</v>
      </c>
      <c r="CU244" s="110"/>
      <c r="CV244" s="109">
        <f>(CU244*$E244*$F244*$G244*$J244*$CV$11)</f>
        <v>0</v>
      </c>
      <c r="CW244" s="132">
        <v>5</v>
      </c>
      <c r="CX244" s="109">
        <f>(CW244*$E244*$F244*$G244*$J244*$CX$11)</f>
        <v>152262.18</v>
      </c>
      <c r="CY244" s="110">
        <v>0</v>
      </c>
      <c r="CZ244" s="116">
        <f>(CY244*$E244*$F244*$G244*$J244*$CZ$11)</f>
        <v>0</v>
      </c>
      <c r="DA244" s="110"/>
      <c r="DB244" s="109">
        <f>(DA244*$E244*$F244*$G244*$J244*$DB$11)</f>
        <v>0</v>
      </c>
      <c r="DC244" s="134"/>
      <c r="DD244" s="109">
        <f>(DC244*$E244*$F244*$G244*$J244*$DD$11)</f>
        <v>0</v>
      </c>
      <c r="DE244" s="110"/>
      <c r="DF244" s="109">
        <f>(DE244*$E244*$F244*$G244*$J244*$DF$11)</f>
        <v>0</v>
      </c>
      <c r="DG244" s="110"/>
      <c r="DH244" s="109">
        <f>(DG244*$E244*$F244*$G244*$K244*$DH$11)</f>
        <v>0</v>
      </c>
      <c r="DI244" s="110">
        <v>2</v>
      </c>
      <c r="DJ244" s="122">
        <f>(DI244*$E244*$F244*$G244*$L244*$DJ$11)</f>
        <v>114909.60870000001</v>
      </c>
      <c r="DK244" s="123">
        <f t="shared" si="838"/>
        <v>89</v>
      </c>
      <c r="DL244" s="122">
        <f t="shared" si="838"/>
        <v>2949693.0399000011</v>
      </c>
      <c r="DM244" s="1"/>
      <c r="DN244" s="1">
        <f>DK244*F244</f>
        <v>77.429999999999993</v>
      </c>
      <c r="DO244" s="52">
        <f>DK244*F244</f>
        <v>77.429999999999993</v>
      </c>
      <c r="DQ244" s="52">
        <f>DK244*G244</f>
        <v>89</v>
      </c>
    </row>
    <row r="245" spans="1:121" ht="15.75" hidden="1" customHeight="1" x14ac:dyDescent="0.25">
      <c r="A245" s="128"/>
      <c r="B245" s="129">
        <v>209</v>
      </c>
      <c r="C245" s="101" t="s">
        <v>582</v>
      </c>
      <c r="D245" s="102" t="s">
        <v>583</v>
      </c>
      <c r="E245" s="89">
        <v>23150</v>
      </c>
      <c r="F245" s="130">
        <v>1.57</v>
      </c>
      <c r="G245" s="104">
        <v>1</v>
      </c>
      <c r="H245" s="105"/>
      <c r="I245" s="106">
        <v>1.4</v>
      </c>
      <c r="J245" s="106">
        <v>1.68</v>
      </c>
      <c r="K245" s="106">
        <v>2.23</v>
      </c>
      <c r="L245" s="107">
        <v>2.57</v>
      </c>
      <c r="M245" s="110">
        <v>4</v>
      </c>
      <c r="N245" s="109">
        <f>(M245*$E245*$F245*$G245*$I245*$N$11)</f>
        <v>223888.28</v>
      </c>
      <c r="O245" s="110"/>
      <c r="P245" s="110">
        <f>(O245*$E245*$F245*$G245*$I245*$P$11)</f>
        <v>0</v>
      </c>
      <c r="Q245" s="110"/>
      <c r="R245" s="109">
        <f>(Q245*$E245*$F245*$G245*$I245*$R$11)</f>
        <v>0</v>
      </c>
      <c r="S245" s="110"/>
      <c r="T245" s="109">
        <f t="shared" si="837"/>
        <v>0</v>
      </c>
      <c r="U245" s="110"/>
      <c r="V245" s="109">
        <f>(U245*$E245*$F245*$G245*$I245*$V$11)</f>
        <v>0</v>
      </c>
      <c r="W245" s="110"/>
      <c r="X245" s="109">
        <f>(W245*$E245*$F245*$G245*$I245*$X$11)</f>
        <v>0</v>
      </c>
      <c r="Y245" s="110"/>
      <c r="Z245" s="109">
        <f>(Y245*$E245*$F245*$G245*$I245*$Z$11)</f>
        <v>0</v>
      </c>
      <c r="AA245" s="110"/>
      <c r="AB245" s="109">
        <f>(AA245*$E245*$F245*$G245*$I245*$AB$11)</f>
        <v>0</v>
      </c>
      <c r="AC245" s="110"/>
      <c r="AD245" s="109">
        <f>(AC245*$E245*$F245*$G245*$I245*$AD$11)</f>
        <v>0</v>
      </c>
      <c r="AE245" s="110">
        <v>3</v>
      </c>
      <c r="AF245" s="109">
        <f>(AE245*$E245*$F245*$G245*$I245*$AF$11)</f>
        <v>213711.53999999995</v>
      </c>
      <c r="AG245" s="112"/>
      <c r="AH245" s="109">
        <f>(AG245*$E245*$F245*$G245*$I245*$AH$11)</f>
        <v>0</v>
      </c>
      <c r="AI245" s="110"/>
      <c r="AJ245" s="109">
        <f>(AI245*$E245*$F245*$G245*$I245*$AJ$11)</f>
        <v>0</v>
      </c>
      <c r="AK245" s="110"/>
      <c r="AL245" s="110">
        <f>(AK245*$E245*$F245*$G245*$I245*$AL$11)</f>
        <v>0</v>
      </c>
      <c r="AM245" s="110"/>
      <c r="AN245" s="109">
        <f>(AM245*$E245*$F245*$G245*$J245*$AN$11)</f>
        <v>0</v>
      </c>
      <c r="AO245" s="132">
        <v>0</v>
      </c>
      <c r="AP245" s="109">
        <f>(AO245*$E245*$F245*$G245*$J245*$AP$11)</f>
        <v>0</v>
      </c>
      <c r="AQ245" s="110"/>
      <c r="AR245" s="116">
        <f>(AQ245*$E245*$F245*$G245*$J245*$AR$11)</f>
        <v>0</v>
      </c>
      <c r="AS245" s="110"/>
      <c r="AT245" s="109">
        <f>(AS245*$E245*$F245*$G245*$I245*$AT$11)</f>
        <v>0</v>
      </c>
      <c r="AU245" s="110">
        <v>4</v>
      </c>
      <c r="AV245" s="110">
        <f>(AU245*$E245*$F245*$G245*$I245*$AV$11)</f>
        <v>183181.32</v>
      </c>
      <c r="AW245" s="110"/>
      <c r="AX245" s="109">
        <f>(AW245*$E245*$F245*$G245*$I245*$AX$11)</f>
        <v>0</v>
      </c>
      <c r="AY245" s="110"/>
      <c r="AZ245" s="109">
        <f>(AY245*$E245*$F245*$G245*$I245*$AZ$11)</f>
        <v>0</v>
      </c>
      <c r="BA245" s="110"/>
      <c r="BB245" s="109">
        <f>(BA245*$E245*$F245*$G245*$I245*$BB$11)</f>
        <v>0</v>
      </c>
      <c r="BC245" s="110"/>
      <c r="BD245" s="109">
        <f>(BC245*$E245*$F245*$G245*$I245*$BD$11)</f>
        <v>0</v>
      </c>
      <c r="BE245" s="110"/>
      <c r="BF245" s="109">
        <f>(BE245*$E245*$F245*$G245*$I245*$BF$11)</f>
        <v>0</v>
      </c>
      <c r="BG245" s="110"/>
      <c r="BH245" s="109">
        <f>(BG245*$E245*$F245*$G245*$J245*$BH$11)</f>
        <v>0</v>
      </c>
      <c r="BI245" s="110"/>
      <c r="BJ245" s="109">
        <f>(BI245*$E245*$F245*$G245*$J245*$BJ$11)</f>
        <v>0</v>
      </c>
      <c r="BK245" s="110"/>
      <c r="BL245" s="109">
        <f>(BK245*$E245*$F245*$G245*$J245*$BL$11)</f>
        <v>0</v>
      </c>
      <c r="BM245" s="110"/>
      <c r="BN245" s="109">
        <f>(BM245*$E245*$F245*$G245*$J245*$BN$11)</f>
        <v>0</v>
      </c>
      <c r="BO245" s="110"/>
      <c r="BP245" s="109">
        <f>(BO245*$E245*$F245*$G245*$J245*$BP$11)</f>
        <v>0</v>
      </c>
      <c r="BQ245" s="110"/>
      <c r="BR245" s="109">
        <f>(BQ245*$E245*$F245*$G245*$J245*$BR$11)</f>
        <v>0</v>
      </c>
      <c r="BS245" s="110"/>
      <c r="BT245" s="116">
        <f>(BS245*$E245*$F245*$G245*$J245*$BT$11)</f>
        <v>0</v>
      </c>
      <c r="BU245" s="133"/>
      <c r="BV245" s="109">
        <f>(BU245*$E245*$F245*$G245*$I245*$BV$11)</f>
        <v>0</v>
      </c>
      <c r="BW245" s="110"/>
      <c r="BX245" s="109">
        <f>(BW245*$E245*$F245*$G245*$I245*$BX$11)</f>
        <v>0</v>
      </c>
      <c r="BY245" s="110"/>
      <c r="BZ245" s="109">
        <f>(BY245*$E245*$F245*$G245*$I245*$BZ$11)</f>
        <v>0</v>
      </c>
      <c r="CA245" s="110"/>
      <c r="CB245" s="109">
        <f>(CA245*$E245*$F245*$G245*$J245*$CB$11)</f>
        <v>0</v>
      </c>
      <c r="CC245" s="134"/>
      <c r="CD245" s="110">
        <f>(CC245*$E245*$F245*$G245*$I245*$CD$11)</f>
        <v>0</v>
      </c>
      <c r="CE245" s="110"/>
      <c r="CF245" s="109">
        <f>(CE245*$E245*$F245*$G245*$I245*$CF$11)</f>
        <v>0</v>
      </c>
      <c r="CG245" s="110"/>
      <c r="CH245" s="109">
        <f>(CG245*$E245*$F245*$G245*$I245*$CH$11)</f>
        <v>0</v>
      </c>
      <c r="CI245" s="110"/>
      <c r="CJ245" s="109">
        <f>(CI245*$E245*$F245*$G245*$I245*$CJ$11)</f>
        <v>0</v>
      </c>
      <c r="CK245" s="110"/>
      <c r="CL245" s="109">
        <f>(CK245*$E245*$F245*$G245*$I245*$CL$11)</f>
        <v>0</v>
      </c>
      <c r="CM245" s="110"/>
      <c r="CN245" s="109">
        <f>(CM245*$E245*$F245*$G245*$I245*$CN$11)</f>
        <v>0</v>
      </c>
      <c r="CO245" s="110"/>
      <c r="CP245" s="109">
        <f>(CO245*$E245*$F245*$G245*$I245*$CP$11)</f>
        <v>0</v>
      </c>
      <c r="CQ245" s="110"/>
      <c r="CR245" s="109">
        <f>(CQ245*$E245*$F245*$G245*$J245*$CR$11)</f>
        <v>0</v>
      </c>
      <c r="CS245" s="110"/>
      <c r="CT245" s="109">
        <f>(CS245*$E245*$F245*$G245*$J245*$CT$11)</f>
        <v>0</v>
      </c>
      <c r="CU245" s="110"/>
      <c r="CV245" s="109">
        <f>(CU245*$E245*$F245*$G245*$J245*$CV$11)</f>
        <v>0</v>
      </c>
      <c r="CW245" s="132">
        <v>0</v>
      </c>
      <c r="CX245" s="109">
        <f>(CW245*$E245*$F245*$G245*$J245*$CX$11)</f>
        <v>0</v>
      </c>
      <c r="CY245" s="110"/>
      <c r="CZ245" s="116">
        <f>(CY245*$E245*$F245*$G245*$J245*$CZ$11)</f>
        <v>0</v>
      </c>
      <c r="DA245" s="110"/>
      <c r="DB245" s="109">
        <f>(DA245*$E245*$F245*$G245*$J245*$DB$11)</f>
        <v>0</v>
      </c>
      <c r="DC245" s="134"/>
      <c r="DD245" s="109">
        <f>(DC245*$E245*$F245*$G245*$J245*$DD$11)</f>
        <v>0</v>
      </c>
      <c r="DE245" s="110"/>
      <c r="DF245" s="109">
        <f>(DE245*$E245*$F245*$G245*$J245*$DF$11)</f>
        <v>0</v>
      </c>
      <c r="DG245" s="110"/>
      <c r="DH245" s="109">
        <f>(DG245*$E245*$F245*$G245*$K245*$DH$11)</f>
        <v>0</v>
      </c>
      <c r="DI245" s="110"/>
      <c r="DJ245" s="122">
        <f>(DI245*$E245*$F245*$G245*$L245*$DJ$11)</f>
        <v>0</v>
      </c>
      <c r="DK245" s="123">
        <f t="shared" si="838"/>
        <v>11</v>
      </c>
      <c r="DL245" s="122">
        <f t="shared" si="838"/>
        <v>620781.1399999999</v>
      </c>
      <c r="DM245" s="1"/>
      <c r="DN245" s="1">
        <f>DK245*F245</f>
        <v>17.27</v>
      </c>
      <c r="DO245" s="52">
        <f>DK245*F245</f>
        <v>17.27</v>
      </c>
      <c r="DQ245" s="52">
        <f>DK245*G245</f>
        <v>11</v>
      </c>
    </row>
    <row r="246" spans="1:121" s="127" customFormat="1" ht="15.75" hidden="1" customHeight="1" x14ac:dyDescent="0.25">
      <c r="A246" s="85">
        <v>25</v>
      </c>
      <c r="B246" s="138"/>
      <c r="C246" s="139"/>
      <c r="D246" s="88" t="s">
        <v>584</v>
      </c>
      <c r="E246" s="89">
        <v>23150</v>
      </c>
      <c r="F246" s="140">
        <v>1.18</v>
      </c>
      <c r="G246" s="125">
        <v>1</v>
      </c>
      <c r="H246" s="105"/>
      <c r="I246" s="125">
        <v>1.4</v>
      </c>
      <c r="J246" s="125">
        <v>1.68</v>
      </c>
      <c r="K246" s="125">
        <v>2.23</v>
      </c>
      <c r="L246" s="126">
        <v>2.57</v>
      </c>
      <c r="M246" s="95">
        <f>SUM(M247:M258)</f>
        <v>852</v>
      </c>
      <c r="N246" s="95">
        <f t="shared" ref="N246:BY246" si="839">SUM(N247:N258)</f>
        <v>66328899.406000003</v>
      </c>
      <c r="O246" s="95">
        <f t="shared" si="839"/>
        <v>175</v>
      </c>
      <c r="P246" s="95">
        <f t="shared" si="839"/>
        <v>16804526.662</v>
      </c>
      <c r="Q246" s="95">
        <f t="shared" si="839"/>
        <v>0</v>
      </c>
      <c r="R246" s="95">
        <f t="shared" si="839"/>
        <v>0</v>
      </c>
      <c r="S246" s="95">
        <f t="shared" si="839"/>
        <v>0</v>
      </c>
      <c r="T246" s="95">
        <f t="shared" si="839"/>
        <v>0</v>
      </c>
      <c r="U246" s="95">
        <f t="shared" si="839"/>
        <v>0</v>
      </c>
      <c r="V246" s="95">
        <f t="shared" si="839"/>
        <v>0</v>
      </c>
      <c r="W246" s="95">
        <f t="shared" si="839"/>
        <v>0</v>
      </c>
      <c r="X246" s="95">
        <f t="shared" si="839"/>
        <v>0</v>
      </c>
      <c r="Y246" s="95">
        <f t="shared" si="839"/>
        <v>0</v>
      </c>
      <c r="Z246" s="95">
        <f t="shared" si="839"/>
        <v>0</v>
      </c>
      <c r="AA246" s="95">
        <f t="shared" si="839"/>
        <v>0</v>
      </c>
      <c r="AB246" s="95">
        <f t="shared" si="839"/>
        <v>0</v>
      </c>
      <c r="AC246" s="95">
        <f t="shared" si="839"/>
        <v>194</v>
      </c>
      <c r="AD246" s="95">
        <f t="shared" si="839"/>
        <v>13964211.492000002</v>
      </c>
      <c r="AE246" s="95">
        <f t="shared" si="839"/>
        <v>1636</v>
      </c>
      <c r="AF246" s="95">
        <f t="shared" si="839"/>
        <v>64404944.576000005</v>
      </c>
      <c r="AG246" s="95">
        <f t="shared" si="839"/>
        <v>2</v>
      </c>
      <c r="AH246" s="95">
        <f t="shared" si="839"/>
        <v>127274.07</v>
      </c>
      <c r="AI246" s="95">
        <f t="shared" si="839"/>
        <v>91</v>
      </c>
      <c r="AJ246" s="95">
        <f t="shared" si="839"/>
        <v>3309482.33</v>
      </c>
      <c r="AK246" s="95">
        <f t="shared" si="839"/>
        <v>452</v>
      </c>
      <c r="AL246" s="95">
        <f t="shared" si="839"/>
        <v>16427624.289999999</v>
      </c>
      <c r="AM246" s="95">
        <f t="shared" si="839"/>
        <v>347</v>
      </c>
      <c r="AN246" s="95">
        <f t="shared" si="839"/>
        <v>18772903.9344</v>
      </c>
      <c r="AO246" s="95">
        <f t="shared" si="839"/>
        <v>0</v>
      </c>
      <c r="AP246" s="95">
        <f t="shared" si="839"/>
        <v>0</v>
      </c>
      <c r="AQ246" s="95">
        <f t="shared" si="839"/>
        <v>48</v>
      </c>
      <c r="AR246" s="95">
        <f t="shared" si="839"/>
        <v>2479598.352</v>
      </c>
      <c r="AS246" s="95">
        <f t="shared" si="839"/>
        <v>0</v>
      </c>
      <c r="AT246" s="95">
        <f t="shared" si="839"/>
        <v>0</v>
      </c>
      <c r="AU246" s="95">
        <f t="shared" si="839"/>
        <v>22</v>
      </c>
      <c r="AV246" s="95">
        <f t="shared" si="839"/>
        <v>944200.52999999991</v>
      </c>
      <c r="AW246" s="95">
        <f>SUM(AW247:AW258)</f>
        <v>0</v>
      </c>
      <c r="AX246" s="95">
        <f>SUM(AX247:AX258)</f>
        <v>0</v>
      </c>
      <c r="AY246" s="95">
        <f>SUM(AY247:AY258)</f>
        <v>0</v>
      </c>
      <c r="AZ246" s="95">
        <f t="shared" si="839"/>
        <v>0</v>
      </c>
      <c r="BA246" s="95">
        <f t="shared" si="839"/>
        <v>0</v>
      </c>
      <c r="BB246" s="95">
        <f t="shared" si="839"/>
        <v>0</v>
      </c>
      <c r="BC246" s="95">
        <f t="shared" si="839"/>
        <v>0</v>
      </c>
      <c r="BD246" s="95">
        <f t="shared" si="839"/>
        <v>0</v>
      </c>
      <c r="BE246" s="95">
        <f t="shared" si="839"/>
        <v>46</v>
      </c>
      <c r="BF246" s="95">
        <f t="shared" si="839"/>
        <v>1854370.5599999998</v>
      </c>
      <c r="BG246" s="95">
        <f t="shared" si="839"/>
        <v>218</v>
      </c>
      <c r="BH246" s="95">
        <f t="shared" si="839"/>
        <v>14491159.199999999</v>
      </c>
      <c r="BI246" s="95">
        <f t="shared" si="839"/>
        <v>0</v>
      </c>
      <c r="BJ246" s="95">
        <f t="shared" si="839"/>
        <v>0</v>
      </c>
      <c r="BK246" s="95">
        <f t="shared" si="839"/>
        <v>0</v>
      </c>
      <c r="BL246" s="95">
        <f t="shared" si="839"/>
        <v>0</v>
      </c>
      <c r="BM246" s="95">
        <f t="shared" si="839"/>
        <v>81</v>
      </c>
      <c r="BN246" s="95">
        <f t="shared" si="839"/>
        <v>3041354.4</v>
      </c>
      <c r="BO246" s="95">
        <f t="shared" si="839"/>
        <v>43</v>
      </c>
      <c r="BP246" s="95">
        <f t="shared" si="839"/>
        <v>1517371.38</v>
      </c>
      <c r="BQ246" s="95">
        <f t="shared" si="839"/>
        <v>118</v>
      </c>
      <c r="BR246" s="95">
        <f t="shared" si="839"/>
        <v>6825079.2960000001</v>
      </c>
      <c r="BS246" s="95">
        <f t="shared" si="839"/>
        <v>151</v>
      </c>
      <c r="BT246" s="97">
        <f t="shared" si="839"/>
        <v>6361564.4400000004</v>
      </c>
      <c r="BU246" s="98">
        <f t="shared" si="839"/>
        <v>0</v>
      </c>
      <c r="BV246" s="95">
        <f t="shared" si="839"/>
        <v>0</v>
      </c>
      <c r="BW246" s="95">
        <f t="shared" si="839"/>
        <v>0</v>
      </c>
      <c r="BX246" s="95">
        <f t="shared" si="839"/>
        <v>0</v>
      </c>
      <c r="BY246" s="95">
        <f t="shared" si="839"/>
        <v>0</v>
      </c>
      <c r="BZ246" s="95">
        <f t="shared" ref="BZ246:DQ246" si="840">SUM(BZ247:BZ258)</f>
        <v>0</v>
      </c>
      <c r="CA246" s="95">
        <f>SUM(CA247:CA258)</f>
        <v>116</v>
      </c>
      <c r="CB246" s="95">
        <f>SUM(CB247:CB258)</f>
        <v>4299121.68</v>
      </c>
      <c r="CC246" s="99">
        <f t="shared" si="840"/>
        <v>0</v>
      </c>
      <c r="CD246" s="95">
        <f t="shared" si="840"/>
        <v>0</v>
      </c>
      <c r="CE246" s="95">
        <f t="shared" si="840"/>
        <v>5</v>
      </c>
      <c r="CF246" s="95">
        <f t="shared" si="840"/>
        <v>96419.75</v>
      </c>
      <c r="CG246" s="95">
        <f t="shared" si="840"/>
        <v>7</v>
      </c>
      <c r="CH246" s="95">
        <f t="shared" si="840"/>
        <v>157674.64999999997</v>
      </c>
      <c r="CI246" s="95">
        <f t="shared" si="840"/>
        <v>53</v>
      </c>
      <c r="CJ246" s="95">
        <f t="shared" si="840"/>
        <v>1231223.49</v>
      </c>
      <c r="CK246" s="95">
        <f t="shared" si="840"/>
        <v>46</v>
      </c>
      <c r="CL246" s="95">
        <f t="shared" si="840"/>
        <v>1598461.1999999997</v>
      </c>
      <c r="CM246" s="95">
        <f t="shared" si="840"/>
        <v>50</v>
      </c>
      <c r="CN246" s="95">
        <f t="shared" si="840"/>
        <v>1545957</v>
      </c>
      <c r="CO246" s="95">
        <f t="shared" si="840"/>
        <v>120</v>
      </c>
      <c r="CP246" s="95">
        <f t="shared" si="840"/>
        <v>3957261.0000000005</v>
      </c>
      <c r="CQ246" s="95">
        <f t="shared" si="840"/>
        <v>211</v>
      </c>
      <c r="CR246" s="95">
        <f t="shared" si="840"/>
        <v>8842535.6796000004</v>
      </c>
      <c r="CS246" s="95">
        <f t="shared" si="840"/>
        <v>54</v>
      </c>
      <c r="CT246" s="95">
        <f t="shared" si="840"/>
        <v>2596741.0559999999</v>
      </c>
      <c r="CU246" s="95">
        <f t="shared" si="840"/>
        <v>0</v>
      </c>
      <c r="CV246" s="95">
        <f t="shared" si="840"/>
        <v>0</v>
      </c>
      <c r="CW246" s="95">
        <f t="shared" si="840"/>
        <v>0</v>
      </c>
      <c r="CX246" s="95">
        <f t="shared" si="840"/>
        <v>0</v>
      </c>
      <c r="CY246" s="95">
        <f t="shared" si="840"/>
        <v>0</v>
      </c>
      <c r="CZ246" s="95">
        <f t="shared" si="840"/>
        <v>0</v>
      </c>
      <c r="DA246" s="95">
        <f t="shared" si="840"/>
        <v>10</v>
      </c>
      <c r="DB246" s="95">
        <f t="shared" si="840"/>
        <v>353917.19999999995</v>
      </c>
      <c r="DC246" s="95">
        <f t="shared" si="840"/>
        <v>0</v>
      </c>
      <c r="DD246" s="95">
        <f t="shared" si="840"/>
        <v>0</v>
      </c>
      <c r="DE246" s="95">
        <f t="shared" si="840"/>
        <v>107</v>
      </c>
      <c r="DF246" s="95">
        <f t="shared" si="840"/>
        <v>4936328.2079999996</v>
      </c>
      <c r="DG246" s="95">
        <f t="shared" si="840"/>
        <v>5</v>
      </c>
      <c r="DH246" s="95">
        <f t="shared" si="840"/>
        <v>300454.58999999997</v>
      </c>
      <c r="DI246" s="95">
        <f t="shared" si="840"/>
        <v>50</v>
      </c>
      <c r="DJ246" s="95">
        <f t="shared" si="840"/>
        <v>3202940.2424999997</v>
      </c>
      <c r="DK246" s="95">
        <f t="shared" si="840"/>
        <v>5310</v>
      </c>
      <c r="DL246" s="95">
        <f t="shared" si="840"/>
        <v>270773600.66450006</v>
      </c>
      <c r="DM246" s="95">
        <f t="shared" si="840"/>
        <v>0</v>
      </c>
      <c r="DN246" s="95">
        <f t="shared" si="840"/>
        <v>7601.7699999999995</v>
      </c>
      <c r="DO246" s="95">
        <f t="shared" si="840"/>
        <v>7601.7699999999995</v>
      </c>
      <c r="DQ246" s="95">
        <f t="shared" si="840"/>
        <v>4886.0000000000009</v>
      </c>
    </row>
    <row r="247" spans="1:121" ht="30" hidden="1" customHeight="1" x14ac:dyDescent="0.25">
      <c r="A247" s="128"/>
      <c r="B247" s="129">
        <v>210</v>
      </c>
      <c r="C247" s="101" t="s">
        <v>585</v>
      </c>
      <c r="D247" s="102" t="s">
        <v>586</v>
      </c>
      <c r="E247" s="89">
        <v>23150</v>
      </c>
      <c r="F247" s="130">
        <v>0.85</v>
      </c>
      <c r="G247" s="104">
        <v>1</v>
      </c>
      <c r="H247" s="105"/>
      <c r="I247" s="106">
        <v>1.4</v>
      </c>
      <c r="J247" s="106">
        <v>1.68</v>
      </c>
      <c r="K247" s="106">
        <v>2.23</v>
      </c>
      <c r="L247" s="107">
        <v>2.57</v>
      </c>
      <c r="M247" s="110">
        <v>47</v>
      </c>
      <c r="N247" s="109">
        <f t="shared" ref="N247:N258" si="841">(M247*$E247*$F247*$G247*$I247*$N$11)</f>
        <v>1424257.4500000002</v>
      </c>
      <c r="O247" s="110">
        <v>14</v>
      </c>
      <c r="P247" s="110">
        <f t="shared" ref="P247:P255" si="842">(O247*$E247*$F247*$G247*$I247*$P$11)</f>
        <v>424246.9</v>
      </c>
      <c r="Q247" s="110"/>
      <c r="R247" s="109">
        <f t="shared" ref="R247:R255" si="843">(Q247*$E247*$F247*$G247*$I247*$R$11)</f>
        <v>0</v>
      </c>
      <c r="S247" s="110"/>
      <c r="T247" s="109">
        <f t="shared" ref="T247:T258" si="844">(S247/12*2*$E247*$F247*$G247*$I247*$T$11)+(S247/12*10*$E247*$F247*$G247*$I247*$T$12)</f>
        <v>0</v>
      </c>
      <c r="U247" s="110">
        <v>0</v>
      </c>
      <c r="V247" s="109">
        <f t="shared" ref="V247:V255" si="845">(U247*$E247*$F247*$G247*$I247*$V$11)</f>
        <v>0</v>
      </c>
      <c r="W247" s="110">
        <v>0</v>
      </c>
      <c r="X247" s="109">
        <f t="shared" ref="X247:X255" si="846">(W247*$E247*$F247*$G247*$I247*$X$11)</f>
        <v>0</v>
      </c>
      <c r="Y247" s="110"/>
      <c r="Z247" s="109">
        <f t="shared" ref="Z247:Z255" si="847">(Y247*$E247*$F247*$G247*$I247*$Z$11)</f>
        <v>0</v>
      </c>
      <c r="AA247" s="110">
        <v>0</v>
      </c>
      <c r="AB247" s="109">
        <f t="shared" ref="AB247:AB255" si="848">(AA247*$E247*$F247*$G247*$I247*$AB$11)</f>
        <v>0</v>
      </c>
      <c r="AC247" s="110">
        <v>15</v>
      </c>
      <c r="AD247" s="109">
        <f t="shared" ref="AD247:AD255" si="849">(AC247*$E247*$F247*$G247*$I247*$AD$11)</f>
        <v>454550.25000000006</v>
      </c>
      <c r="AE247" s="110"/>
      <c r="AF247" s="109">
        <f t="shared" ref="AF247:AF255" si="850">(AE247*$E247*$F247*$G247*$I247*$AF$11)</f>
        <v>0</v>
      </c>
      <c r="AG247" s="112"/>
      <c r="AH247" s="109">
        <f t="shared" ref="AH247:AH255" si="851">(AG247*$E247*$F247*$G247*$I247*$AH$11)</f>
        <v>0</v>
      </c>
      <c r="AI247" s="110">
        <v>25</v>
      </c>
      <c r="AJ247" s="109">
        <f t="shared" ref="AJ247:AJ255" si="852">(AI247*$E247*$F247*$G247*$I247*$AJ$11)</f>
        <v>757583.75000000012</v>
      </c>
      <c r="AK247" s="110">
        <v>77</v>
      </c>
      <c r="AL247" s="110">
        <f t="shared" ref="AL247:AL255" si="853">(AK247*$E247*$F247*$G247*$I247*$AL$11)</f>
        <v>2333357.9500000002</v>
      </c>
      <c r="AM247" s="110">
        <v>143</v>
      </c>
      <c r="AN247" s="109">
        <f t="shared" ref="AN247:AN255" si="854">(AM247*$E247*$F247*$G247*$J247*$AN$11)</f>
        <v>5200054.8600000003</v>
      </c>
      <c r="AO247" s="132"/>
      <c r="AP247" s="109">
        <f t="shared" ref="AP247:AP255" si="855">(AO247*$E247*$F247*$G247*$J247*$AP$11)</f>
        <v>0</v>
      </c>
      <c r="AQ247" s="110">
        <v>15</v>
      </c>
      <c r="AR247" s="116">
        <f t="shared" ref="AR247:AR255" si="856">(AQ247*$E247*$F247*$G247*$J247*$AR$11)</f>
        <v>545460.30000000005</v>
      </c>
      <c r="AS247" s="110"/>
      <c r="AT247" s="109">
        <f t="shared" ref="AT247:AT255" si="857">(AS247*$E247*$F247*$G247*$I247*$AT$11)</f>
        <v>0</v>
      </c>
      <c r="AU247" s="110">
        <v>10</v>
      </c>
      <c r="AV247" s="110">
        <f t="shared" ref="AV247:AV255" si="858">(AU247*$E247*$F247*$G247*$I247*$AV$11)</f>
        <v>247936.5</v>
      </c>
      <c r="AW247" s="110"/>
      <c r="AX247" s="109">
        <f t="shared" ref="AX247:AX258" si="859">(AW247*$E247*$F247*$G247*$I247*$AX$11)</f>
        <v>0</v>
      </c>
      <c r="AY247" s="110">
        <v>0</v>
      </c>
      <c r="AZ247" s="109">
        <f t="shared" ref="AZ247:AZ255" si="860">(AY247*$E247*$F247*$G247*$I247*$AZ$11)</f>
        <v>0</v>
      </c>
      <c r="BA247" s="110">
        <v>0</v>
      </c>
      <c r="BB247" s="109">
        <f t="shared" ref="BB247:BB255" si="861">(BA247*$E247*$F247*$G247*$I247*$BB$11)</f>
        <v>0</v>
      </c>
      <c r="BC247" s="110">
        <v>0</v>
      </c>
      <c r="BD247" s="109">
        <f t="shared" ref="BD247:BD255" si="862">(BC247*$E247*$F247*$G247*$I247*$BD$11)</f>
        <v>0</v>
      </c>
      <c r="BE247" s="110">
        <v>18</v>
      </c>
      <c r="BF247" s="109">
        <f t="shared" ref="BF247:BF258" si="863">(BE247*$E247*$F247*$G247*$I247*$BF$11)</f>
        <v>634717.43999999994</v>
      </c>
      <c r="BG247" s="110">
        <v>57</v>
      </c>
      <c r="BH247" s="109">
        <f t="shared" ref="BH247:BH258" si="864">(BG247*$E247*$F247*$G247*$J247*$BH$11)</f>
        <v>1884317.4</v>
      </c>
      <c r="BI247" s="110">
        <v>0</v>
      </c>
      <c r="BJ247" s="109">
        <f t="shared" ref="BJ247:BJ258" si="865">(BI247*$E247*$F247*$G247*$J247*$BJ$11)</f>
        <v>0</v>
      </c>
      <c r="BK247" s="110">
        <v>0</v>
      </c>
      <c r="BL247" s="109">
        <f t="shared" ref="BL247:BL258" si="866">(BK247*$E247*$F247*$G247*$J247*$BL$11)</f>
        <v>0</v>
      </c>
      <c r="BM247" s="110">
        <v>38</v>
      </c>
      <c r="BN247" s="109">
        <f t="shared" ref="BN247:BN258" si="867">(BM247*$E247*$F247*$G247*$J247*$BN$11)</f>
        <v>1256211.5999999999</v>
      </c>
      <c r="BO247" s="110">
        <v>9</v>
      </c>
      <c r="BP247" s="109">
        <f t="shared" ref="BP247:BP258" si="868">(BO247*$E247*$F247*$G247*$J247*$BP$11)</f>
        <v>267771.42</v>
      </c>
      <c r="BQ247" s="110">
        <v>33</v>
      </c>
      <c r="BR247" s="109">
        <f t="shared" ref="BR247:BR258" si="869">(BQ247*$E247*$F247*$G247*$J247*$BR$11)</f>
        <v>1396378.3679999998</v>
      </c>
      <c r="BS247" s="110">
        <v>50</v>
      </c>
      <c r="BT247" s="116">
        <f t="shared" ref="BT247:BT258" si="870">(BS247*$E247*$F247*$G247*$J247*$BT$11)</f>
        <v>1818201.0000000002</v>
      </c>
      <c r="BU247" s="133">
        <v>0</v>
      </c>
      <c r="BV247" s="109">
        <f t="shared" ref="BV247:BV258" si="871">(BU247*$E247*$F247*$G247*$I247*$BV$11)</f>
        <v>0</v>
      </c>
      <c r="BW247" s="110">
        <v>0</v>
      </c>
      <c r="BX247" s="109">
        <f t="shared" ref="BX247:BX258" si="872">(BW247*$E247*$F247*$G247*$I247*$BX$11)</f>
        <v>0</v>
      </c>
      <c r="BY247" s="110">
        <v>0</v>
      </c>
      <c r="BZ247" s="109">
        <f t="shared" ref="BZ247:BZ258" si="873">(BY247*$E247*$F247*$G247*$I247*$BZ$11)</f>
        <v>0</v>
      </c>
      <c r="CA247" s="110">
        <v>59</v>
      </c>
      <c r="CB247" s="109">
        <f t="shared" ref="CB247:CB258" si="874">(CA247*$E247*$F247*$G247*$J247*$CB$11)</f>
        <v>1950433.7999999998</v>
      </c>
      <c r="CC247" s="134"/>
      <c r="CD247" s="110">
        <f t="shared" ref="CD247:CD258" si="875">(CC247*$E247*$F247*$G247*$I247*$CD$11)</f>
        <v>0</v>
      </c>
      <c r="CE247" s="110">
        <v>5</v>
      </c>
      <c r="CF247" s="109">
        <f t="shared" ref="CF247:CF258" si="876">(CE247*$E247*$F247*$G247*$I247*$CF$11)</f>
        <v>96419.75</v>
      </c>
      <c r="CG247" s="110">
        <v>2</v>
      </c>
      <c r="CH247" s="109">
        <f t="shared" ref="CH247:CH258" si="877">(CG247*$E247*$F247*$G247*$I247*$CH$11)</f>
        <v>38567.899999999994</v>
      </c>
      <c r="CI247" s="110">
        <v>15</v>
      </c>
      <c r="CJ247" s="109">
        <f t="shared" ref="CJ247:CJ258" si="878">(CI247*$E247*$F247*$G247*$I247*$CJ$11)</f>
        <v>289259.25</v>
      </c>
      <c r="CK247" s="110">
        <v>36</v>
      </c>
      <c r="CL247" s="109">
        <f t="shared" ref="CL247:CL258" si="879">(CK247*$E247*$F247*$G247*$I247*$CL$11)</f>
        <v>1190095.1999999997</v>
      </c>
      <c r="CM247" s="110">
        <v>24</v>
      </c>
      <c r="CN247" s="109">
        <f t="shared" ref="CN247:CN258" si="880">(CM247*$E247*$F247*$G247*$I247*$CN$11)</f>
        <v>661164</v>
      </c>
      <c r="CO247" s="110">
        <v>80</v>
      </c>
      <c r="CP247" s="109">
        <f t="shared" ref="CP247:CP258" si="881">(CO247*$E247*$F247*$G247*$I247*$CP$11)</f>
        <v>2446306.8000000003</v>
      </c>
      <c r="CQ247" s="110">
        <v>110</v>
      </c>
      <c r="CR247" s="109">
        <f t="shared" ref="CR247:CR258" si="882">(CQ247*$E247*$F247*$G247*$J247*$CR$11)</f>
        <v>4036406.22</v>
      </c>
      <c r="CS247" s="110">
        <v>20</v>
      </c>
      <c r="CT247" s="109">
        <f t="shared" ref="CT247:CT258" si="883">(CS247*$E247*$F247*$G247*$J247*$CT$11)</f>
        <v>793396.79999999993</v>
      </c>
      <c r="CU247" s="110">
        <v>0</v>
      </c>
      <c r="CV247" s="109">
        <f t="shared" ref="CV247:CV258" si="884">(CU247*$E247*$F247*$G247*$J247*$CV$11)</f>
        <v>0</v>
      </c>
      <c r="CW247" s="132"/>
      <c r="CX247" s="109">
        <f t="shared" ref="CX247:CX258" si="885">(CW247*$E247*$F247*$G247*$J247*$CX$11)</f>
        <v>0</v>
      </c>
      <c r="CY247" s="110">
        <v>0</v>
      </c>
      <c r="CZ247" s="116">
        <f t="shared" ref="CZ247:CZ258" si="886">(CY247*$E247*$F247*$G247*$J247*$CZ$11)</f>
        <v>0</v>
      </c>
      <c r="DA247" s="110">
        <v>7</v>
      </c>
      <c r="DB247" s="109">
        <f t="shared" ref="DB247:DB258" si="887">(DA247*$E247*$F247*$G247*$J247*$DB$11)</f>
        <v>231407.4</v>
      </c>
      <c r="DC247" s="134"/>
      <c r="DD247" s="109">
        <f t="shared" ref="DD247:DD258" si="888">(DC247*$E247*$F247*$G247*$J247*$DD$11)</f>
        <v>0</v>
      </c>
      <c r="DE247" s="110">
        <v>41</v>
      </c>
      <c r="DF247" s="109">
        <f t="shared" ref="DF247:DF258" si="889">(DE247*$E247*$F247*$G247*$J247*$DF$11)</f>
        <v>1626463.44</v>
      </c>
      <c r="DG247" s="110">
        <v>2</v>
      </c>
      <c r="DH247" s="109">
        <f t="shared" ref="DH247:DH258" si="890">(DG247*$E247*$F247*$G247*$K247*$DH$11)</f>
        <v>105313.98</v>
      </c>
      <c r="DI247" s="110">
        <v>20</v>
      </c>
      <c r="DJ247" s="122">
        <f t="shared" ref="DJ247:DJ258" si="891">(DI247*$E247*$F247*$G247*$L247*$DJ$11)</f>
        <v>1122680.085</v>
      </c>
      <c r="DK247" s="123">
        <f t="shared" ref="DK247:DL258" si="892">SUM(M247,O247,Q247,S247,U247,W247,Y247,AA247,AC247,AE247,AG247,AI247,AO247,AS247,AU247,BY247,AK247,AY247,BA247,BC247,CO247,BE247,BG247,AM247,BK247,AQ247,CQ247,BM247,CS247,BO247,BQ247,BS247,CA247,BU247,BW247,CC247,CE247,CG247,CI247,CK247,CM247,CU247,CW247,BI247,AW247,CY247,DA247,DC247,DE247,DG247,DI247)</f>
        <v>972</v>
      </c>
      <c r="DL247" s="122">
        <f t="shared" si="892"/>
        <v>33232959.813000005</v>
      </c>
      <c r="DM247" s="1"/>
      <c r="DN247" s="1">
        <f t="shared" ref="DN247:DN258" si="893">DK247*F247</f>
        <v>826.19999999999993</v>
      </c>
      <c r="DO247" s="52">
        <f t="shared" ref="DO247:DO258" si="894">DK247*F247</f>
        <v>826.19999999999993</v>
      </c>
      <c r="DQ247" s="52">
        <f t="shared" ref="DQ247:DQ258" si="895">DK247*G247</f>
        <v>972</v>
      </c>
    </row>
    <row r="248" spans="1:121" ht="32.25" hidden="1" customHeight="1" x14ac:dyDescent="0.25">
      <c r="A248" s="128"/>
      <c r="B248" s="129">
        <v>211</v>
      </c>
      <c r="C248" s="101" t="s">
        <v>587</v>
      </c>
      <c r="D248" s="102" t="s">
        <v>588</v>
      </c>
      <c r="E248" s="89">
        <v>23150</v>
      </c>
      <c r="F248" s="130">
        <v>1.32</v>
      </c>
      <c r="G248" s="104">
        <v>1</v>
      </c>
      <c r="H248" s="105"/>
      <c r="I248" s="106">
        <v>1.4</v>
      </c>
      <c r="J248" s="106">
        <v>1.68</v>
      </c>
      <c r="K248" s="106">
        <v>2.23</v>
      </c>
      <c r="L248" s="107">
        <v>2.57</v>
      </c>
      <c r="M248" s="110">
        <v>23</v>
      </c>
      <c r="N248" s="109">
        <f t="shared" si="841"/>
        <v>1082364.3600000001</v>
      </c>
      <c r="O248" s="110"/>
      <c r="P248" s="110">
        <f t="shared" si="842"/>
        <v>0</v>
      </c>
      <c r="Q248" s="110"/>
      <c r="R248" s="109">
        <f t="shared" si="843"/>
        <v>0</v>
      </c>
      <c r="S248" s="110"/>
      <c r="T248" s="109">
        <f t="shared" si="844"/>
        <v>0</v>
      </c>
      <c r="U248" s="110">
        <v>0</v>
      </c>
      <c r="V248" s="109">
        <f t="shared" si="845"/>
        <v>0</v>
      </c>
      <c r="W248" s="110">
        <v>0</v>
      </c>
      <c r="X248" s="109">
        <f t="shared" si="846"/>
        <v>0</v>
      </c>
      <c r="Y248" s="110"/>
      <c r="Z248" s="109">
        <f t="shared" si="847"/>
        <v>0</v>
      </c>
      <c r="AA248" s="110">
        <v>0</v>
      </c>
      <c r="AB248" s="109">
        <f t="shared" si="848"/>
        <v>0</v>
      </c>
      <c r="AC248" s="110"/>
      <c r="AD248" s="109">
        <f t="shared" si="849"/>
        <v>0</v>
      </c>
      <c r="AE248" s="110"/>
      <c r="AF248" s="109">
        <f t="shared" si="850"/>
        <v>0</v>
      </c>
      <c r="AG248" s="112"/>
      <c r="AH248" s="109">
        <f t="shared" si="851"/>
        <v>0</v>
      </c>
      <c r="AI248" s="110">
        <v>3</v>
      </c>
      <c r="AJ248" s="109">
        <f t="shared" si="852"/>
        <v>141177.96</v>
      </c>
      <c r="AK248" s="110">
        <v>1</v>
      </c>
      <c r="AL248" s="110">
        <f t="shared" si="853"/>
        <v>47059.32</v>
      </c>
      <c r="AM248" s="110"/>
      <c r="AN248" s="109">
        <f t="shared" si="854"/>
        <v>0</v>
      </c>
      <c r="AO248" s="132">
        <v>0</v>
      </c>
      <c r="AP248" s="109">
        <f t="shared" si="855"/>
        <v>0</v>
      </c>
      <c r="AQ248" s="110"/>
      <c r="AR248" s="116">
        <f t="shared" si="856"/>
        <v>0</v>
      </c>
      <c r="AS248" s="110"/>
      <c r="AT248" s="109">
        <f t="shared" si="857"/>
        <v>0</v>
      </c>
      <c r="AU248" s="110"/>
      <c r="AV248" s="110">
        <f t="shared" si="858"/>
        <v>0</v>
      </c>
      <c r="AW248" s="110"/>
      <c r="AX248" s="109">
        <f t="shared" si="859"/>
        <v>0</v>
      </c>
      <c r="AY248" s="110">
        <v>0</v>
      </c>
      <c r="AZ248" s="109">
        <f t="shared" si="860"/>
        <v>0</v>
      </c>
      <c r="BA248" s="110">
        <v>0</v>
      </c>
      <c r="BB248" s="109">
        <f t="shared" si="861"/>
        <v>0</v>
      </c>
      <c r="BC248" s="110">
        <v>0</v>
      </c>
      <c r="BD248" s="109">
        <f t="shared" si="862"/>
        <v>0</v>
      </c>
      <c r="BE248" s="110"/>
      <c r="BF248" s="109">
        <f t="shared" si="863"/>
        <v>0</v>
      </c>
      <c r="BG248" s="110"/>
      <c r="BH248" s="109">
        <f t="shared" si="864"/>
        <v>0</v>
      </c>
      <c r="BI248" s="110">
        <v>0</v>
      </c>
      <c r="BJ248" s="109">
        <f t="shared" si="865"/>
        <v>0</v>
      </c>
      <c r="BK248" s="110">
        <v>0</v>
      </c>
      <c r="BL248" s="109">
        <f t="shared" si="866"/>
        <v>0</v>
      </c>
      <c r="BM248" s="110"/>
      <c r="BN248" s="109">
        <f t="shared" si="867"/>
        <v>0</v>
      </c>
      <c r="BO248" s="110"/>
      <c r="BP248" s="109">
        <f t="shared" si="868"/>
        <v>0</v>
      </c>
      <c r="BQ248" s="110"/>
      <c r="BR248" s="109">
        <f t="shared" si="869"/>
        <v>0</v>
      </c>
      <c r="BS248" s="110"/>
      <c r="BT248" s="116">
        <f t="shared" si="870"/>
        <v>0</v>
      </c>
      <c r="BU248" s="133">
        <v>0</v>
      </c>
      <c r="BV248" s="109">
        <f t="shared" si="871"/>
        <v>0</v>
      </c>
      <c r="BW248" s="110">
        <v>0</v>
      </c>
      <c r="BX248" s="109">
        <f t="shared" si="872"/>
        <v>0</v>
      </c>
      <c r="BY248" s="110">
        <v>0</v>
      </c>
      <c r="BZ248" s="109">
        <f t="shared" si="873"/>
        <v>0</v>
      </c>
      <c r="CA248" s="110">
        <v>2</v>
      </c>
      <c r="CB248" s="109">
        <f t="shared" si="874"/>
        <v>102674.87999999999</v>
      </c>
      <c r="CC248" s="134"/>
      <c r="CD248" s="110">
        <f t="shared" si="875"/>
        <v>0</v>
      </c>
      <c r="CE248" s="110"/>
      <c r="CF248" s="109">
        <f t="shared" si="876"/>
        <v>0</v>
      </c>
      <c r="CG248" s="110"/>
      <c r="CH248" s="109">
        <f t="shared" si="877"/>
        <v>0</v>
      </c>
      <c r="CI248" s="110">
        <v>6</v>
      </c>
      <c r="CJ248" s="109">
        <f t="shared" si="878"/>
        <v>179681.03999999998</v>
      </c>
      <c r="CK248" s="110"/>
      <c r="CL248" s="109">
        <f t="shared" si="879"/>
        <v>0</v>
      </c>
      <c r="CM248" s="110"/>
      <c r="CN248" s="109">
        <f t="shared" si="880"/>
        <v>0</v>
      </c>
      <c r="CO248" s="110"/>
      <c r="CP248" s="109">
        <f t="shared" si="881"/>
        <v>0</v>
      </c>
      <c r="CQ248" s="110">
        <v>0</v>
      </c>
      <c r="CR248" s="109">
        <f t="shared" si="882"/>
        <v>0</v>
      </c>
      <c r="CS248" s="110"/>
      <c r="CT248" s="109">
        <f t="shared" si="883"/>
        <v>0</v>
      </c>
      <c r="CU248" s="110"/>
      <c r="CV248" s="109">
        <f t="shared" si="884"/>
        <v>0</v>
      </c>
      <c r="CW248" s="132">
        <v>0</v>
      </c>
      <c r="CX248" s="109">
        <f t="shared" si="885"/>
        <v>0</v>
      </c>
      <c r="CY248" s="110">
        <v>0</v>
      </c>
      <c r="CZ248" s="116">
        <f t="shared" si="886"/>
        <v>0</v>
      </c>
      <c r="DA248" s="110">
        <v>0</v>
      </c>
      <c r="DB248" s="109">
        <f t="shared" si="887"/>
        <v>0</v>
      </c>
      <c r="DC248" s="134"/>
      <c r="DD248" s="109">
        <f t="shared" si="888"/>
        <v>0</v>
      </c>
      <c r="DE248" s="110">
        <v>6</v>
      </c>
      <c r="DF248" s="109">
        <f t="shared" si="889"/>
        <v>369629.56800000003</v>
      </c>
      <c r="DG248" s="110"/>
      <c r="DH248" s="109">
        <f t="shared" si="890"/>
        <v>0</v>
      </c>
      <c r="DI248" s="110"/>
      <c r="DJ248" s="122">
        <f t="shared" si="891"/>
        <v>0</v>
      </c>
      <c r="DK248" s="123">
        <f t="shared" si="892"/>
        <v>41</v>
      </c>
      <c r="DL248" s="122">
        <f t="shared" si="892"/>
        <v>1922587.128</v>
      </c>
      <c r="DM248" s="1"/>
      <c r="DN248" s="1">
        <f t="shared" si="893"/>
        <v>54.120000000000005</v>
      </c>
      <c r="DO248" s="52">
        <f t="shared" si="894"/>
        <v>54.120000000000005</v>
      </c>
      <c r="DQ248" s="52">
        <f t="shared" si="895"/>
        <v>41</v>
      </c>
    </row>
    <row r="249" spans="1:121" ht="35.25" hidden="1" customHeight="1" x14ac:dyDescent="0.25">
      <c r="A249" s="128"/>
      <c r="B249" s="129">
        <v>212</v>
      </c>
      <c r="C249" s="101" t="s">
        <v>589</v>
      </c>
      <c r="D249" s="102" t="s">
        <v>590</v>
      </c>
      <c r="E249" s="89">
        <v>23150</v>
      </c>
      <c r="F249" s="130">
        <v>1.05</v>
      </c>
      <c r="G249" s="104">
        <v>1</v>
      </c>
      <c r="H249" s="105"/>
      <c r="I249" s="106">
        <v>1.4</v>
      </c>
      <c r="J249" s="106">
        <v>1.68</v>
      </c>
      <c r="K249" s="106">
        <v>2.23</v>
      </c>
      <c r="L249" s="107">
        <v>2.57</v>
      </c>
      <c r="M249" s="278">
        <v>230</v>
      </c>
      <c r="N249" s="109">
        <f t="shared" si="841"/>
        <v>8609716.5</v>
      </c>
      <c r="O249" s="110">
        <v>40</v>
      </c>
      <c r="P249" s="110">
        <f t="shared" si="842"/>
        <v>1497342.0000000002</v>
      </c>
      <c r="Q249" s="110"/>
      <c r="R249" s="109">
        <f t="shared" si="843"/>
        <v>0</v>
      </c>
      <c r="S249" s="110"/>
      <c r="T249" s="109">
        <f t="shared" si="844"/>
        <v>0</v>
      </c>
      <c r="U249" s="110">
        <v>0</v>
      </c>
      <c r="V249" s="109">
        <f t="shared" si="845"/>
        <v>0</v>
      </c>
      <c r="W249" s="110">
        <v>0</v>
      </c>
      <c r="X249" s="109">
        <f t="shared" si="846"/>
        <v>0</v>
      </c>
      <c r="Y249" s="110"/>
      <c r="Z249" s="109">
        <f t="shared" si="847"/>
        <v>0</v>
      </c>
      <c r="AA249" s="110">
        <v>0</v>
      </c>
      <c r="AB249" s="109">
        <f t="shared" si="848"/>
        <v>0</v>
      </c>
      <c r="AC249" s="110">
        <v>15</v>
      </c>
      <c r="AD249" s="109">
        <f t="shared" si="849"/>
        <v>561503.25</v>
      </c>
      <c r="AE249" s="110">
        <v>5</v>
      </c>
      <c r="AF249" s="109">
        <f t="shared" si="850"/>
        <v>238213.49999999997</v>
      </c>
      <c r="AG249" s="112"/>
      <c r="AH249" s="109">
        <f t="shared" si="851"/>
        <v>0</v>
      </c>
      <c r="AI249" s="110">
        <v>61</v>
      </c>
      <c r="AJ249" s="109">
        <f t="shared" si="852"/>
        <v>2283446.5499999998</v>
      </c>
      <c r="AK249" s="110">
        <v>373</v>
      </c>
      <c r="AL249" s="110">
        <f t="shared" si="853"/>
        <v>13962714.15</v>
      </c>
      <c r="AM249" s="110">
        <v>143</v>
      </c>
      <c r="AN249" s="109">
        <f t="shared" si="854"/>
        <v>6423597.1800000006</v>
      </c>
      <c r="AO249" s="132"/>
      <c r="AP249" s="109">
        <f t="shared" si="855"/>
        <v>0</v>
      </c>
      <c r="AQ249" s="110">
        <v>25</v>
      </c>
      <c r="AR249" s="116">
        <f t="shared" si="856"/>
        <v>1123006.5</v>
      </c>
      <c r="AS249" s="110"/>
      <c r="AT249" s="109">
        <f t="shared" si="857"/>
        <v>0</v>
      </c>
      <c r="AU249" s="110">
        <v>7</v>
      </c>
      <c r="AV249" s="110">
        <f t="shared" si="858"/>
        <v>214392.14999999997</v>
      </c>
      <c r="AW249" s="110"/>
      <c r="AX249" s="109">
        <f t="shared" si="859"/>
        <v>0</v>
      </c>
      <c r="AY249" s="110">
        <v>0</v>
      </c>
      <c r="AZ249" s="109">
        <f t="shared" si="860"/>
        <v>0</v>
      </c>
      <c r="BA249" s="110">
        <v>0</v>
      </c>
      <c r="BB249" s="109">
        <f t="shared" si="861"/>
        <v>0</v>
      </c>
      <c r="BC249" s="110">
        <v>0</v>
      </c>
      <c r="BD249" s="109">
        <f t="shared" si="862"/>
        <v>0</v>
      </c>
      <c r="BE249" s="110">
        <v>28</v>
      </c>
      <c r="BF249" s="109">
        <f t="shared" si="863"/>
        <v>1219653.1199999999</v>
      </c>
      <c r="BG249" s="110">
        <v>43</v>
      </c>
      <c r="BH249" s="109">
        <f t="shared" si="864"/>
        <v>1755973.8</v>
      </c>
      <c r="BI249" s="110"/>
      <c r="BJ249" s="109">
        <f t="shared" si="865"/>
        <v>0</v>
      </c>
      <c r="BK249" s="110">
        <v>0</v>
      </c>
      <c r="BL249" s="109">
        <f t="shared" si="866"/>
        <v>0</v>
      </c>
      <c r="BM249" s="110">
        <v>38</v>
      </c>
      <c r="BN249" s="109">
        <f t="shared" si="867"/>
        <v>1551790.8</v>
      </c>
      <c r="BO249" s="110">
        <v>34</v>
      </c>
      <c r="BP249" s="109">
        <f t="shared" si="868"/>
        <v>1249599.96</v>
      </c>
      <c r="BQ249" s="110">
        <v>70</v>
      </c>
      <c r="BR249" s="109">
        <f t="shared" si="869"/>
        <v>3658959.36</v>
      </c>
      <c r="BS249" s="110">
        <v>100</v>
      </c>
      <c r="BT249" s="116">
        <f t="shared" si="870"/>
        <v>4492026</v>
      </c>
      <c r="BU249" s="133">
        <v>0</v>
      </c>
      <c r="BV249" s="109">
        <f t="shared" si="871"/>
        <v>0</v>
      </c>
      <c r="BW249" s="110">
        <v>0</v>
      </c>
      <c r="BX249" s="109">
        <f t="shared" si="872"/>
        <v>0</v>
      </c>
      <c r="BY249" s="110">
        <v>0</v>
      </c>
      <c r="BZ249" s="109">
        <f t="shared" si="873"/>
        <v>0</v>
      </c>
      <c r="CA249" s="110">
        <v>55</v>
      </c>
      <c r="CB249" s="109">
        <f t="shared" si="874"/>
        <v>2246013</v>
      </c>
      <c r="CC249" s="134"/>
      <c r="CD249" s="110">
        <f t="shared" si="875"/>
        <v>0</v>
      </c>
      <c r="CE249" s="110"/>
      <c r="CF249" s="109">
        <f t="shared" si="876"/>
        <v>0</v>
      </c>
      <c r="CG249" s="110">
        <v>5</v>
      </c>
      <c r="CH249" s="109">
        <f t="shared" si="877"/>
        <v>119106.74999999999</v>
      </c>
      <c r="CI249" s="110">
        <v>32</v>
      </c>
      <c r="CJ249" s="109">
        <f t="shared" si="878"/>
        <v>762283.2</v>
      </c>
      <c r="CK249" s="110">
        <v>10</v>
      </c>
      <c r="CL249" s="109">
        <f t="shared" si="879"/>
        <v>408366</v>
      </c>
      <c r="CM249" s="110">
        <v>26</v>
      </c>
      <c r="CN249" s="109">
        <f t="shared" si="880"/>
        <v>884793</v>
      </c>
      <c r="CO249" s="110">
        <v>40</v>
      </c>
      <c r="CP249" s="109">
        <f t="shared" si="881"/>
        <v>1510954.2000000002</v>
      </c>
      <c r="CQ249" s="110">
        <v>97</v>
      </c>
      <c r="CR249" s="109">
        <f t="shared" si="882"/>
        <v>4396876.7220000001</v>
      </c>
      <c r="CS249" s="110">
        <v>30</v>
      </c>
      <c r="CT249" s="109">
        <f t="shared" si="883"/>
        <v>1470117.5999999999</v>
      </c>
      <c r="CU249" s="110">
        <v>0</v>
      </c>
      <c r="CV249" s="109">
        <f t="shared" si="884"/>
        <v>0</v>
      </c>
      <c r="CW249" s="132"/>
      <c r="CX249" s="109">
        <f t="shared" si="885"/>
        <v>0</v>
      </c>
      <c r="CY249" s="110">
        <v>0</v>
      </c>
      <c r="CZ249" s="116">
        <f t="shared" si="886"/>
        <v>0</v>
      </c>
      <c r="DA249" s="110">
        <v>3</v>
      </c>
      <c r="DB249" s="109">
        <f t="shared" si="887"/>
        <v>122509.79999999999</v>
      </c>
      <c r="DC249" s="134"/>
      <c r="DD249" s="109">
        <f t="shared" si="888"/>
        <v>0</v>
      </c>
      <c r="DE249" s="110">
        <v>60</v>
      </c>
      <c r="DF249" s="109">
        <f t="shared" si="889"/>
        <v>2940235.1999999997</v>
      </c>
      <c r="DG249" s="110">
        <v>3</v>
      </c>
      <c r="DH249" s="109">
        <f t="shared" si="890"/>
        <v>195140.61</v>
      </c>
      <c r="DI249" s="110">
        <v>30</v>
      </c>
      <c r="DJ249" s="122">
        <f t="shared" si="891"/>
        <v>2080260.1575</v>
      </c>
      <c r="DK249" s="123">
        <f t="shared" si="892"/>
        <v>1603</v>
      </c>
      <c r="DL249" s="122">
        <f t="shared" si="892"/>
        <v>65978591.059500009</v>
      </c>
      <c r="DM249" s="1"/>
      <c r="DN249" s="1">
        <f t="shared" si="893"/>
        <v>1683.15</v>
      </c>
      <c r="DO249" s="52">
        <f t="shared" si="894"/>
        <v>1683.15</v>
      </c>
      <c r="DQ249" s="52">
        <f t="shared" si="895"/>
        <v>1603</v>
      </c>
    </row>
    <row r="250" spans="1:121" s="201" customFormat="1" ht="36" hidden="1" customHeight="1" x14ac:dyDescent="0.25">
      <c r="A250" s="184"/>
      <c r="B250" s="129">
        <v>213</v>
      </c>
      <c r="C250" s="101" t="s">
        <v>591</v>
      </c>
      <c r="D250" s="186" t="s">
        <v>592</v>
      </c>
      <c r="E250" s="89">
        <v>23150</v>
      </c>
      <c r="F250" s="187">
        <v>1.01</v>
      </c>
      <c r="G250" s="188">
        <v>0.8</v>
      </c>
      <c r="H250" s="254"/>
      <c r="I250" s="190">
        <v>1.4</v>
      </c>
      <c r="J250" s="190">
        <v>1.68</v>
      </c>
      <c r="K250" s="190">
        <v>2.23</v>
      </c>
      <c r="L250" s="191">
        <v>2.57</v>
      </c>
      <c r="M250" s="192">
        <v>1</v>
      </c>
      <c r="N250" s="193">
        <f t="shared" si="841"/>
        <v>28806.008000000002</v>
      </c>
      <c r="O250" s="192">
        <f>10+10</f>
        <v>20</v>
      </c>
      <c r="P250" s="192">
        <f t="shared" si="842"/>
        <v>576120.16</v>
      </c>
      <c r="Q250" s="192"/>
      <c r="R250" s="193">
        <f t="shared" si="843"/>
        <v>0</v>
      </c>
      <c r="S250" s="192"/>
      <c r="T250" s="109">
        <f t="shared" si="844"/>
        <v>0</v>
      </c>
      <c r="U250" s="192">
        <v>0</v>
      </c>
      <c r="V250" s="193">
        <f t="shared" si="845"/>
        <v>0</v>
      </c>
      <c r="W250" s="192">
        <v>0</v>
      </c>
      <c r="X250" s="193">
        <f t="shared" si="846"/>
        <v>0</v>
      </c>
      <c r="Y250" s="192"/>
      <c r="Z250" s="193">
        <f t="shared" si="847"/>
        <v>0</v>
      </c>
      <c r="AA250" s="192">
        <v>0</v>
      </c>
      <c r="AB250" s="193">
        <f t="shared" si="848"/>
        <v>0</v>
      </c>
      <c r="AC250" s="279">
        <f>25+34</f>
        <v>59</v>
      </c>
      <c r="AD250" s="193">
        <f t="shared" si="849"/>
        <v>1699554.4720000001</v>
      </c>
      <c r="AE250" s="202">
        <v>1600</v>
      </c>
      <c r="AF250" s="193">
        <f t="shared" si="850"/>
        <v>58659507.199999996</v>
      </c>
      <c r="AG250" s="194"/>
      <c r="AH250" s="193">
        <f t="shared" si="851"/>
        <v>0</v>
      </c>
      <c r="AI250" s="110"/>
      <c r="AJ250" s="193">
        <f t="shared" si="852"/>
        <v>0</v>
      </c>
      <c r="AK250" s="192"/>
      <c r="AL250" s="192">
        <f t="shared" si="853"/>
        <v>0</v>
      </c>
      <c r="AM250" s="192">
        <v>0</v>
      </c>
      <c r="AN250" s="193">
        <f t="shared" si="854"/>
        <v>0</v>
      </c>
      <c r="AO250" s="195"/>
      <c r="AP250" s="193">
        <f t="shared" si="855"/>
        <v>0</v>
      </c>
      <c r="AQ250" s="192"/>
      <c r="AR250" s="196">
        <f t="shared" si="856"/>
        <v>0</v>
      </c>
      <c r="AS250" s="192"/>
      <c r="AT250" s="193">
        <f t="shared" si="857"/>
        <v>0</v>
      </c>
      <c r="AU250" s="192">
        <v>0</v>
      </c>
      <c r="AV250" s="192">
        <f t="shared" si="858"/>
        <v>0</v>
      </c>
      <c r="AW250" s="192"/>
      <c r="AX250" s="193">
        <f t="shared" si="859"/>
        <v>0</v>
      </c>
      <c r="AY250" s="192">
        <v>0</v>
      </c>
      <c r="AZ250" s="193">
        <f t="shared" si="860"/>
        <v>0</v>
      </c>
      <c r="BA250" s="192">
        <v>0</v>
      </c>
      <c r="BB250" s="193">
        <f t="shared" si="861"/>
        <v>0</v>
      </c>
      <c r="BC250" s="192">
        <v>0</v>
      </c>
      <c r="BD250" s="193">
        <f t="shared" si="862"/>
        <v>0</v>
      </c>
      <c r="BE250" s="192"/>
      <c r="BF250" s="193">
        <f t="shared" si="863"/>
        <v>0</v>
      </c>
      <c r="BG250" s="192"/>
      <c r="BH250" s="193">
        <f t="shared" si="864"/>
        <v>0</v>
      </c>
      <c r="BI250" s="192">
        <v>0</v>
      </c>
      <c r="BJ250" s="193">
        <f t="shared" si="865"/>
        <v>0</v>
      </c>
      <c r="BK250" s="192">
        <v>0</v>
      </c>
      <c r="BL250" s="193">
        <f t="shared" si="866"/>
        <v>0</v>
      </c>
      <c r="BM250" s="192"/>
      <c r="BN250" s="193">
        <f t="shared" si="867"/>
        <v>0</v>
      </c>
      <c r="BO250" s="192"/>
      <c r="BP250" s="193">
        <f t="shared" si="868"/>
        <v>0</v>
      </c>
      <c r="BQ250" s="192"/>
      <c r="BR250" s="193">
        <f t="shared" si="869"/>
        <v>0</v>
      </c>
      <c r="BS250" s="192"/>
      <c r="BT250" s="196">
        <f t="shared" si="870"/>
        <v>0</v>
      </c>
      <c r="BU250" s="197">
        <v>0</v>
      </c>
      <c r="BV250" s="193">
        <f t="shared" si="871"/>
        <v>0</v>
      </c>
      <c r="BW250" s="192">
        <v>0</v>
      </c>
      <c r="BX250" s="193">
        <f t="shared" si="872"/>
        <v>0</v>
      </c>
      <c r="BY250" s="192">
        <v>0</v>
      </c>
      <c r="BZ250" s="193">
        <f t="shared" si="873"/>
        <v>0</v>
      </c>
      <c r="CA250" s="192"/>
      <c r="CB250" s="193">
        <f t="shared" si="874"/>
        <v>0</v>
      </c>
      <c r="CC250" s="198"/>
      <c r="CD250" s="192">
        <f t="shared" si="875"/>
        <v>0</v>
      </c>
      <c r="CE250" s="192">
        <v>0</v>
      </c>
      <c r="CF250" s="193">
        <f t="shared" si="876"/>
        <v>0</v>
      </c>
      <c r="CG250" s="192"/>
      <c r="CH250" s="193">
        <f t="shared" si="877"/>
        <v>0</v>
      </c>
      <c r="CI250" s="192"/>
      <c r="CJ250" s="193">
        <f t="shared" si="878"/>
        <v>0</v>
      </c>
      <c r="CK250" s="192"/>
      <c r="CL250" s="193">
        <f t="shared" si="879"/>
        <v>0</v>
      </c>
      <c r="CM250" s="192"/>
      <c r="CN250" s="193">
        <f t="shared" si="880"/>
        <v>0</v>
      </c>
      <c r="CO250" s="192"/>
      <c r="CP250" s="193">
        <f t="shared" si="881"/>
        <v>0</v>
      </c>
      <c r="CQ250" s="192"/>
      <c r="CR250" s="193">
        <f t="shared" si="882"/>
        <v>0</v>
      </c>
      <c r="CS250" s="192"/>
      <c r="CT250" s="193">
        <f t="shared" si="883"/>
        <v>0</v>
      </c>
      <c r="CU250" s="192">
        <v>0</v>
      </c>
      <c r="CV250" s="193">
        <f t="shared" si="884"/>
        <v>0</v>
      </c>
      <c r="CW250" s="195"/>
      <c r="CX250" s="193">
        <f t="shared" si="885"/>
        <v>0</v>
      </c>
      <c r="CY250" s="192">
        <v>0</v>
      </c>
      <c r="CZ250" s="196">
        <f t="shared" si="886"/>
        <v>0</v>
      </c>
      <c r="DA250" s="192">
        <v>0</v>
      </c>
      <c r="DB250" s="193">
        <f t="shared" si="887"/>
        <v>0</v>
      </c>
      <c r="DC250" s="198"/>
      <c r="DD250" s="193">
        <f t="shared" si="888"/>
        <v>0</v>
      </c>
      <c r="DE250" s="192"/>
      <c r="DF250" s="193">
        <f t="shared" si="889"/>
        <v>0</v>
      </c>
      <c r="DG250" s="192"/>
      <c r="DH250" s="193">
        <f t="shared" si="890"/>
        <v>0</v>
      </c>
      <c r="DI250" s="192"/>
      <c r="DJ250" s="199">
        <f t="shared" si="891"/>
        <v>0</v>
      </c>
      <c r="DK250" s="200">
        <f t="shared" si="892"/>
        <v>1680</v>
      </c>
      <c r="DL250" s="199">
        <f t="shared" si="892"/>
        <v>60963987.839999996</v>
      </c>
      <c r="DN250" s="1">
        <f t="shared" si="893"/>
        <v>1696.8</v>
      </c>
      <c r="DO250" s="52">
        <f t="shared" si="894"/>
        <v>1696.8</v>
      </c>
      <c r="DQ250" s="52">
        <f t="shared" si="895"/>
        <v>1344</v>
      </c>
    </row>
    <row r="251" spans="1:121" ht="30" hidden="1" customHeight="1" x14ac:dyDescent="0.25">
      <c r="A251" s="128"/>
      <c r="B251" s="129">
        <v>214</v>
      </c>
      <c r="C251" s="101" t="s">
        <v>593</v>
      </c>
      <c r="D251" s="102" t="s">
        <v>594</v>
      </c>
      <c r="E251" s="89">
        <v>23150</v>
      </c>
      <c r="F251" s="130">
        <v>2.11</v>
      </c>
      <c r="G251" s="104">
        <v>1</v>
      </c>
      <c r="H251" s="105"/>
      <c r="I251" s="106">
        <v>1.4</v>
      </c>
      <c r="J251" s="106">
        <v>1.68</v>
      </c>
      <c r="K251" s="106">
        <v>2.23</v>
      </c>
      <c r="L251" s="107">
        <v>2.57</v>
      </c>
      <c r="M251" s="110">
        <v>26</v>
      </c>
      <c r="N251" s="109">
        <f t="shared" si="841"/>
        <v>1955813.86</v>
      </c>
      <c r="O251" s="110"/>
      <c r="P251" s="110">
        <f t="shared" si="842"/>
        <v>0</v>
      </c>
      <c r="Q251" s="110"/>
      <c r="R251" s="109">
        <f t="shared" si="843"/>
        <v>0</v>
      </c>
      <c r="S251" s="110"/>
      <c r="T251" s="109">
        <f t="shared" si="844"/>
        <v>0</v>
      </c>
      <c r="U251" s="110">
        <v>0</v>
      </c>
      <c r="V251" s="109">
        <f t="shared" si="845"/>
        <v>0</v>
      </c>
      <c r="W251" s="110">
        <v>0</v>
      </c>
      <c r="X251" s="109">
        <f t="shared" si="846"/>
        <v>0</v>
      </c>
      <c r="Y251" s="110"/>
      <c r="Z251" s="109">
        <f t="shared" si="847"/>
        <v>0</v>
      </c>
      <c r="AA251" s="110">
        <v>0</v>
      </c>
      <c r="AB251" s="109">
        <f t="shared" si="848"/>
        <v>0</v>
      </c>
      <c r="AC251" s="110"/>
      <c r="AD251" s="109">
        <f t="shared" si="849"/>
        <v>0</v>
      </c>
      <c r="AE251" s="110">
        <v>3</v>
      </c>
      <c r="AF251" s="109">
        <f t="shared" si="850"/>
        <v>287217.42</v>
      </c>
      <c r="AG251" s="112"/>
      <c r="AH251" s="109">
        <f t="shared" si="851"/>
        <v>0</v>
      </c>
      <c r="AI251" s="110"/>
      <c r="AJ251" s="109">
        <f t="shared" si="852"/>
        <v>0</v>
      </c>
      <c r="AK251" s="110"/>
      <c r="AL251" s="110">
        <f t="shared" si="853"/>
        <v>0</v>
      </c>
      <c r="AM251" s="110"/>
      <c r="AN251" s="109">
        <f t="shared" si="854"/>
        <v>0</v>
      </c>
      <c r="AO251" s="132">
        <v>0</v>
      </c>
      <c r="AP251" s="109">
        <f t="shared" si="855"/>
        <v>0</v>
      </c>
      <c r="AQ251" s="110"/>
      <c r="AR251" s="116">
        <f t="shared" si="856"/>
        <v>0</v>
      </c>
      <c r="AS251" s="110"/>
      <c r="AT251" s="109">
        <f t="shared" si="857"/>
        <v>0</v>
      </c>
      <c r="AU251" s="110">
        <v>0</v>
      </c>
      <c r="AV251" s="110">
        <f t="shared" si="858"/>
        <v>0</v>
      </c>
      <c r="AW251" s="110"/>
      <c r="AX251" s="109">
        <f t="shared" si="859"/>
        <v>0</v>
      </c>
      <c r="AY251" s="110">
        <v>0</v>
      </c>
      <c r="AZ251" s="109">
        <f t="shared" si="860"/>
        <v>0</v>
      </c>
      <c r="BA251" s="110">
        <v>0</v>
      </c>
      <c r="BB251" s="109">
        <f t="shared" si="861"/>
        <v>0</v>
      </c>
      <c r="BC251" s="110">
        <v>0</v>
      </c>
      <c r="BD251" s="109">
        <f t="shared" si="862"/>
        <v>0</v>
      </c>
      <c r="BE251" s="110"/>
      <c r="BF251" s="109">
        <f t="shared" si="863"/>
        <v>0</v>
      </c>
      <c r="BG251" s="110">
        <v>7</v>
      </c>
      <c r="BH251" s="109">
        <f t="shared" si="864"/>
        <v>574434.84</v>
      </c>
      <c r="BI251" s="110">
        <v>0</v>
      </c>
      <c r="BJ251" s="109">
        <f t="shared" si="865"/>
        <v>0</v>
      </c>
      <c r="BK251" s="110">
        <v>0</v>
      </c>
      <c r="BL251" s="109">
        <f t="shared" si="866"/>
        <v>0</v>
      </c>
      <c r="BM251" s="110"/>
      <c r="BN251" s="109">
        <f t="shared" si="867"/>
        <v>0</v>
      </c>
      <c r="BO251" s="110"/>
      <c r="BP251" s="109">
        <f t="shared" si="868"/>
        <v>0</v>
      </c>
      <c r="BQ251" s="110"/>
      <c r="BR251" s="109">
        <f t="shared" si="869"/>
        <v>0</v>
      </c>
      <c r="BS251" s="110"/>
      <c r="BT251" s="116">
        <f t="shared" si="870"/>
        <v>0</v>
      </c>
      <c r="BU251" s="133">
        <v>0</v>
      </c>
      <c r="BV251" s="109">
        <f t="shared" si="871"/>
        <v>0</v>
      </c>
      <c r="BW251" s="110">
        <v>0</v>
      </c>
      <c r="BX251" s="109">
        <f t="shared" si="872"/>
        <v>0</v>
      </c>
      <c r="BY251" s="110">
        <v>0</v>
      </c>
      <c r="BZ251" s="109">
        <f t="shared" si="873"/>
        <v>0</v>
      </c>
      <c r="CA251" s="110"/>
      <c r="CB251" s="109">
        <f t="shared" si="874"/>
        <v>0</v>
      </c>
      <c r="CC251" s="134"/>
      <c r="CD251" s="110">
        <f t="shared" si="875"/>
        <v>0</v>
      </c>
      <c r="CE251" s="110">
        <v>0</v>
      </c>
      <c r="CF251" s="109">
        <f t="shared" si="876"/>
        <v>0</v>
      </c>
      <c r="CG251" s="110"/>
      <c r="CH251" s="109">
        <f t="shared" si="877"/>
        <v>0</v>
      </c>
      <c r="CI251" s="110"/>
      <c r="CJ251" s="109">
        <f t="shared" si="878"/>
        <v>0</v>
      </c>
      <c r="CK251" s="110"/>
      <c r="CL251" s="109">
        <f t="shared" si="879"/>
        <v>0</v>
      </c>
      <c r="CM251" s="110"/>
      <c r="CN251" s="109">
        <f t="shared" si="880"/>
        <v>0</v>
      </c>
      <c r="CO251" s="110"/>
      <c r="CP251" s="109">
        <f t="shared" si="881"/>
        <v>0</v>
      </c>
      <c r="CQ251" s="110"/>
      <c r="CR251" s="109">
        <f t="shared" si="882"/>
        <v>0</v>
      </c>
      <c r="CS251" s="110"/>
      <c r="CT251" s="109">
        <f t="shared" si="883"/>
        <v>0</v>
      </c>
      <c r="CU251" s="110">
        <v>0</v>
      </c>
      <c r="CV251" s="109">
        <f t="shared" si="884"/>
        <v>0</v>
      </c>
      <c r="CW251" s="132">
        <v>0</v>
      </c>
      <c r="CX251" s="109">
        <f t="shared" si="885"/>
        <v>0</v>
      </c>
      <c r="CY251" s="110">
        <v>0</v>
      </c>
      <c r="CZ251" s="116">
        <f t="shared" si="886"/>
        <v>0</v>
      </c>
      <c r="DA251" s="110">
        <v>0</v>
      </c>
      <c r="DB251" s="109">
        <f t="shared" si="887"/>
        <v>0</v>
      </c>
      <c r="DC251" s="134"/>
      <c r="DD251" s="109">
        <f t="shared" si="888"/>
        <v>0</v>
      </c>
      <c r="DE251" s="110"/>
      <c r="DF251" s="109">
        <f t="shared" si="889"/>
        <v>0</v>
      </c>
      <c r="DG251" s="110"/>
      <c r="DH251" s="109">
        <f t="shared" si="890"/>
        <v>0</v>
      </c>
      <c r="DI251" s="110"/>
      <c r="DJ251" s="122">
        <f t="shared" si="891"/>
        <v>0</v>
      </c>
      <c r="DK251" s="123">
        <f t="shared" si="892"/>
        <v>36</v>
      </c>
      <c r="DL251" s="122">
        <f t="shared" si="892"/>
        <v>2817466.12</v>
      </c>
      <c r="DM251" s="1"/>
      <c r="DN251" s="1">
        <f t="shared" si="893"/>
        <v>75.959999999999994</v>
      </c>
      <c r="DO251" s="52">
        <f t="shared" si="894"/>
        <v>75.959999999999994</v>
      </c>
      <c r="DQ251" s="52">
        <f t="shared" si="895"/>
        <v>36</v>
      </c>
    </row>
    <row r="252" spans="1:121" ht="30" hidden="1" customHeight="1" x14ac:dyDescent="0.25">
      <c r="A252" s="128"/>
      <c r="B252" s="129">
        <v>215</v>
      </c>
      <c r="C252" s="101" t="s">
        <v>595</v>
      </c>
      <c r="D252" s="102" t="s">
        <v>596</v>
      </c>
      <c r="E252" s="89">
        <v>23150</v>
      </c>
      <c r="F252" s="130">
        <v>3.97</v>
      </c>
      <c r="G252" s="104">
        <v>1</v>
      </c>
      <c r="H252" s="105"/>
      <c r="I252" s="106">
        <v>1.4</v>
      </c>
      <c r="J252" s="106">
        <v>1.68</v>
      </c>
      <c r="K252" s="106">
        <v>2.23</v>
      </c>
      <c r="L252" s="107">
        <v>2.57</v>
      </c>
      <c r="M252" s="110">
        <v>0</v>
      </c>
      <c r="N252" s="109">
        <f t="shared" si="841"/>
        <v>0</v>
      </c>
      <c r="O252" s="110"/>
      <c r="P252" s="110">
        <f t="shared" si="842"/>
        <v>0</v>
      </c>
      <c r="Q252" s="110"/>
      <c r="R252" s="109">
        <f t="shared" si="843"/>
        <v>0</v>
      </c>
      <c r="S252" s="110"/>
      <c r="T252" s="109">
        <f t="shared" si="844"/>
        <v>0</v>
      </c>
      <c r="U252" s="110">
        <v>0</v>
      </c>
      <c r="V252" s="109">
        <f t="shared" si="845"/>
        <v>0</v>
      </c>
      <c r="W252" s="110">
        <v>0</v>
      </c>
      <c r="X252" s="109">
        <f t="shared" si="846"/>
        <v>0</v>
      </c>
      <c r="Y252" s="110"/>
      <c r="Z252" s="109">
        <f t="shared" si="847"/>
        <v>0</v>
      </c>
      <c r="AA252" s="110">
        <v>0</v>
      </c>
      <c r="AB252" s="109">
        <f t="shared" si="848"/>
        <v>0</v>
      </c>
      <c r="AC252" s="110"/>
      <c r="AD252" s="109">
        <f t="shared" si="849"/>
        <v>0</v>
      </c>
      <c r="AE252" s="110">
        <v>2</v>
      </c>
      <c r="AF252" s="109">
        <f t="shared" si="850"/>
        <v>360269.56</v>
      </c>
      <c r="AG252" s="112"/>
      <c r="AH252" s="109">
        <f t="shared" si="851"/>
        <v>0</v>
      </c>
      <c r="AI252" s="110"/>
      <c r="AJ252" s="109">
        <f t="shared" si="852"/>
        <v>0</v>
      </c>
      <c r="AK252" s="110"/>
      <c r="AL252" s="110">
        <f t="shared" si="853"/>
        <v>0</v>
      </c>
      <c r="AM252" s="110"/>
      <c r="AN252" s="109">
        <f t="shared" si="854"/>
        <v>0</v>
      </c>
      <c r="AO252" s="132">
        <v>0</v>
      </c>
      <c r="AP252" s="109">
        <f t="shared" si="855"/>
        <v>0</v>
      </c>
      <c r="AQ252" s="110"/>
      <c r="AR252" s="116">
        <f t="shared" si="856"/>
        <v>0</v>
      </c>
      <c r="AS252" s="110"/>
      <c r="AT252" s="109">
        <f t="shared" si="857"/>
        <v>0</v>
      </c>
      <c r="AU252" s="110"/>
      <c r="AV252" s="110">
        <f t="shared" si="858"/>
        <v>0</v>
      </c>
      <c r="AW252" s="110"/>
      <c r="AX252" s="109">
        <f t="shared" si="859"/>
        <v>0</v>
      </c>
      <c r="AY252" s="110">
        <v>0</v>
      </c>
      <c r="AZ252" s="109">
        <f t="shared" si="860"/>
        <v>0</v>
      </c>
      <c r="BA252" s="110">
        <v>0</v>
      </c>
      <c r="BB252" s="109">
        <f t="shared" si="861"/>
        <v>0</v>
      </c>
      <c r="BC252" s="110">
        <v>0</v>
      </c>
      <c r="BD252" s="109">
        <f t="shared" si="862"/>
        <v>0</v>
      </c>
      <c r="BE252" s="110"/>
      <c r="BF252" s="109">
        <f t="shared" si="863"/>
        <v>0</v>
      </c>
      <c r="BG252" s="110"/>
      <c r="BH252" s="109">
        <f t="shared" si="864"/>
        <v>0</v>
      </c>
      <c r="BI252" s="110">
        <v>0</v>
      </c>
      <c r="BJ252" s="109">
        <f t="shared" si="865"/>
        <v>0</v>
      </c>
      <c r="BK252" s="110">
        <v>0</v>
      </c>
      <c r="BL252" s="109">
        <f t="shared" si="866"/>
        <v>0</v>
      </c>
      <c r="BM252" s="110"/>
      <c r="BN252" s="109">
        <f t="shared" si="867"/>
        <v>0</v>
      </c>
      <c r="BO252" s="110"/>
      <c r="BP252" s="109">
        <f t="shared" si="868"/>
        <v>0</v>
      </c>
      <c r="BQ252" s="110"/>
      <c r="BR252" s="109">
        <f t="shared" si="869"/>
        <v>0</v>
      </c>
      <c r="BS252" s="110"/>
      <c r="BT252" s="116">
        <f t="shared" si="870"/>
        <v>0</v>
      </c>
      <c r="BU252" s="133">
        <v>0</v>
      </c>
      <c r="BV252" s="109">
        <f t="shared" si="871"/>
        <v>0</v>
      </c>
      <c r="BW252" s="110">
        <v>0</v>
      </c>
      <c r="BX252" s="109">
        <f t="shared" si="872"/>
        <v>0</v>
      </c>
      <c r="BY252" s="110">
        <v>0</v>
      </c>
      <c r="BZ252" s="109">
        <f t="shared" si="873"/>
        <v>0</v>
      </c>
      <c r="CA252" s="110"/>
      <c r="CB252" s="109">
        <f t="shared" si="874"/>
        <v>0</v>
      </c>
      <c r="CC252" s="134"/>
      <c r="CD252" s="110">
        <f t="shared" si="875"/>
        <v>0</v>
      </c>
      <c r="CE252" s="110">
        <v>0</v>
      </c>
      <c r="CF252" s="109">
        <f t="shared" si="876"/>
        <v>0</v>
      </c>
      <c r="CG252" s="110"/>
      <c r="CH252" s="109">
        <f t="shared" si="877"/>
        <v>0</v>
      </c>
      <c r="CI252" s="110"/>
      <c r="CJ252" s="109">
        <f t="shared" si="878"/>
        <v>0</v>
      </c>
      <c r="CK252" s="110"/>
      <c r="CL252" s="109">
        <f t="shared" si="879"/>
        <v>0</v>
      </c>
      <c r="CM252" s="110"/>
      <c r="CN252" s="109">
        <f t="shared" si="880"/>
        <v>0</v>
      </c>
      <c r="CO252" s="110"/>
      <c r="CP252" s="109">
        <f t="shared" si="881"/>
        <v>0</v>
      </c>
      <c r="CQ252" s="110"/>
      <c r="CR252" s="109">
        <f t="shared" si="882"/>
        <v>0</v>
      </c>
      <c r="CS252" s="110"/>
      <c r="CT252" s="109">
        <f t="shared" si="883"/>
        <v>0</v>
      </c>
      <c r="CU252" s="110">
        <v>0</v>
      </c>
      <c r="CV252" s="109">
        <f t="shared" si="884"/>
        <v>0</v>
      </c>
      <c r="CW252" s="132">
        <v>0</v>
      </c>
      <c r="CX252" s="109">
        <f t="shared" si="885"/>
        <v>0</v>
      </c>
      <c r="CY252" s="110">
        <v>0</v>
      </c>
      <c r="CZ252" s="116">
        <f t="shared" si="886"/>
        <v>0</v>
      </c>
      <c r="DA252" s="110">
        <v>0</v>
      </c>
      <c r="DB252" s="109">
        <f t="shared" si="887"/>
        <v>0</v>
      </c>
      <c r="DC252" s="134"/>
      <c r="DD252" s="109">
        <f t="shared" si="888"/>
        <v>0</v>
      </c>
      <c r="DE252" s="110"/>
      <c r="DF252" s="109">
        <f t="shared" si="889"/>
        <v>0</v>
      </c>
      <c r="DG252" s="110"/>
      <c r="DH252" s="109">
        <f t="shared" si="890"/>
        <v>0</v>
      </c>
      <c r="DI252" s="110"/>
      <c r="DJ252" s="122">
        <f t="shared" si="891"/>
        <v>0</v>
      </c>
      <c r="DK252" s="123">
        <f t="shared" si="892"/>
        <v>2</v>
      </c>
      <c r="DL252" s="122">
        <f t="shared" si="892"/>
        <v>360269.56</v>
      </c>
      <c r="DM252" s="1"/>
      <c r="DN252" s="1">
        <f t="shared" si="893"/>
        <v>7.94</v>
      </c>
      <c r="DO252" s="52">
        <f t="shared" si="894"/>
        <v>7.94</v>
      </c>
      <c r="DQ252" s="52">
        <f t="shared" si="895"/>
        <v>2</v>
      </c>
    </row>
    <row r="253" spans="1:121" s="8" customFormat="1" ht="36.75" hidden="1" customHeight="1" x14ac:dyDescent="0.25">
      <c r="A253" s="128"/>
      <c r="B253" s="129">
        <v>216</v>
      </c>
      <c r="C253" s="101" t="s">
        <v>597</v>
      </c>
      <c r="D253" s="102" t="s">
        <v>598</v>
      </c>
      <c r="E253" s="89">
        <v>23150</v>
      </c>
      <c r="F253" s="130">
        <v>4.3099999999999996</v>
      </c>
      <c r="G253" s="188">
        <v>0.8</v>
      </c>
      <c r="H253" s="105"/>
      <c r="I253" s="106">
        <v>1.4</v>
      </c>
      <c r="J253" s="106">
        <v>1.68</v>
      </c>
      <c r="K253" s="106">
        <v>2.23</v>
      </c>
      <c r="L253" s="107">
        <v>2.57</v>
      </c>
      <c r="M253" s="110">
        <v>12</v>
      </c>
      <c r="N253" s="109">
        <f t="shared" si="841"/>
        <v>1475095.7760000001</v>
      </c>
      <c r="O253" s="110">
        <f>15+24</f>
        <v>39</v>
      </c>
      <c r="P253" s="110">
        <f t="shared" si="842"/>
        <v>4794061.2719999999</v>
      </c>
      <c r="Q253" s="110"/>
      <c r="R253" s="109">
        <f t="shared" si="843"/>
        <v>0</v>
      </c>
      <c r="S253" s="110"/>
      <c r="T253" s="109">
        <f t="shared" si="844"/>
        <v>0</v>
      </c>
      <c r="U253" s="110">
        <v>0</v>
      </c>
      <c r="V253" s="109">
        <f t="shared" si="845"/>
        <v>0</v>
      </c>
      <c r="W253" s="110">
        <v>0</v>
      </c>
      <c r="X253" s="109">
        <f t="shared" si="846"/>
        <v>0</v>
      </c>
      <c r="Y253" s="110"/>
      <c r="Z253" s="109">
        <f t="shared" si="847"/>
        <v>0</v>
      </c>
      <c r="AA253" s="110">
        <v>0</v>
      </c>
      <c r="AB253" s="109">
        <f t="shared" si="848"/>
        <v>0</v>
      </c>
      <c r="AC253" s="110">
        <v>5</v>
      </c>
      <c r="AD253" s="109">
        <f t="shared" si="849"/>
        <v>614623.24</v>
      </c>
      <c r="AE253" s="205">
        <v>10</v>
      </c>
      <c r="AF253" s="109">
        <f t="shared" si="850"/>
        <v>1564495.5199999996</v>
      </c>
      <c r="AG253" s="112"/>
      <c r="AH253" s="109">
        <f t="shared" si="851"/>
        <v>0</v>
      </c>
      <c r="AI253" s="110"/>
      <c r="AJ253" s="109">
        <f t="shared" si="852"/>
        <v>0</v>
      </c>
      <c r="AK253" s="110">
        <v>0</v>
      </c>
      <c r="AL253" s="110">
        <f t="shared" si="853"/>
        <v>0</v>
      </c>
      <c r="AM253" s="110">
        <v>5</v>
      </c>
      <c r="AN253" s="109">
        <f t="shared" si="854"/>
        <v>737547.88800000004</v>
      </c>
      <c r="AO253" s="132"/>
      <c r="AP253" s="109">
        <f t="shared" si="855"/>
        <v>0</v>
      </c>
      <c r="AQ253" s="110"/>
      <c r="AR253" s="116">
        <f t="shared" si="856"/>
        <v>0</v>
      </c>
      <c r="AS253" s="110"/>
      <c r="AT253" s="109">
        <f t="shared" si="857"/>
        <v>0</v>
      </c>
      <c r="AU253" s="110"/>
      <c r="AV253" s="110">
        <f t="shared" si="858"/>
        <v>0</v>
      </c>
      <c r="AW253" s="110"/>
      <c r="AX253" s="109">
        <f t="shared" si="859"/>
        <v>0</v>
      </c>
      <c r="AY253" s="110">
        <v>0</v>
      </c>
      <c r="AZ253" s="109">
        <f t="shared" si="860"/>
        <v>0</v>
      </c>
      <c r="BA253" s="110">
        <v>0</v>
      </c>
      <c r="BB253" s="109">
        <f t="shared" si="861"/>
        <v>0</v>
      </c>
      <c r="BC253" s="110">
        <v>0</v>
      </c>
      <c r="BD253" s="109">
        <f t="shared" si="862"/>
        <v>0</v>
      </c>
      <c r="BE253" s="110"/>
      <c r="BF253" s="109">
        <f t="shared" si="863"/>
        <v>0</v>
      </c>
      <c r="BG253" s="110"/>
      <c r="BH253" s="109">
        <f t="shared" si="864"/>
        <v>0</v>
      </c>
      <c r="BI253" s="110">
        <v>0</v>
      </c>
      <c r="BJ253" s="109">
        <f t="shared" si="865"/>
        <v>0</v>
      </c>
      <c r="BK253" s="110">
        <v>0</v>
      </c>
      <c r="BL253" s="109">
        <f t="shared" si="866"/>
        <v>0</v>
      </c>
      <c r="BM253" s="110"/>
      <c r="BN253" s="109">
        <f t="shared" si="867"/>
        <v>0</v>
      </c>
      <c r="BO253" s="110"/>
      <c r="BP253" s="109">
        <f t="shared" si="868"/>
        <v>0</v>
      </c>
      <c r="BQ253" s="110"/>
      <c r="BR253" s="109">
        <f t="shared" si="869"/>
        <v>0</v>
      </c>
      <c r="BS253" s="110"/>
      <c r="BT253" s="116">
        <f t="shared" si="870"/>
        <v>0</v>
      </c>
      <c r="BU253" s="133">
        <v>0</v>
      </c>
      <c r="BV253" s="109">
        <f t="shared" si="871"/>
        <v>0</v>
      </c>
      <c r="BW253" s="110">
        <v>0</v>
      </c>
      <c r="BX253" s="109">
        <f t="shared" si="872"/>
        <v>0</v>
      </c>
      <c r="BY253" s="110">
        <v>0</v>
      </c>
      <c r="BZ253" s="109">
        <f t="shared" si="873"/>
        <v>0</v>
      </c>
      <c r="CA253" s="110"/>
      <c r="CB253" s="109">
        <f t="shared" si="874"/>
        <v>0</v>
      </c>
      <c r="CC253" s="134"/>
      <c r="CD253" s="110">
        <f t="shared" si="875"/>
        <v>0</v>
      </c>
      <c r="CE253" s="110">
        <v>0</v>
      </c>
      <c r="CF253" s="109">
        <f t="shared" si="876"/>
        <v>0</v>
      </c>
      <c r="CG253" s="110"/>
      <c r="CH253" s="109">
        <f t="shared" si="877"/>
        <v>0</v>
      </c>
      <c r="CI253" s="110"/>
      <c r="CJ253" s="109">
        <f t="shared" si="878"/>
        <v>0</v>
      </c>
      <c r="CK253" s="110"/>
      <c r="CL253" s="109">
        <f t="shared" si="879"/>
        <v>0</v>
      </c>
      <c r="CM253" s="110"/>
      <c r="CN253" s="109">
        <f t="shared" si="880"/>
        <v>0</v>
      </c>
      <c r="CO253" s="110"/>
      <c r="CP253" s="109">
        <f t="shared" si="881"/>
        <v>0</v>
      </c>
      <c r="CQ253" s="110"/>
      <c r="CR253" s="109">
        <f t="shared" si="882"/>
        <v>0</v>
      </c>
      <c r="CS253" s="110"/>
      <c r="CT253" s="109">
        <f t="shared" si="883"/>
        <v>0</v>
      </c>
      <c r="CU253" s="110">
        <v>0</v>
      </c>
      <c r="CV253" s="109">
        <f t="shared" si="884"/>
        <v>0</v>
      </c>
      <c r="CW253" s="132"/>
      <c r="CX253" s="109">
        <f t="shared" si="885"/>
        <v>0</v>
      </c>
      <c r="CY253" s="110">
        <v>0</v>
      </c>
      <c r="CZ253" s="116">
        <f t="shared" si="886"/>
        <v>0</v>
      </c>
      <c r="DA253" s="110">
        <v>0</v>
      </c>
      <c r="DB253" s="109">
        <f t="shared" si="887"/>
        <v>0</v>
      </c>
      <c r="DC253" s="134"/>
      <c r="DD253" s="109">
        <f t="shared" si="888"/>
        <v>0</v>
      </c>
      <c r="DE253" s="110"/>
      <c r="DF253" s="109">
        <f t="shared" si="889"/>
        <v>0</v>
      </c>
      <c r="DG253" s="110"/>
      <c r="DH253" s="109">
        <f t="shared" si="890"/>
        <v>0</v>
      </c>
      <c r="DI253" s="110"/>
      <c r="DJ253" s="122">
        <f t="shared" si="891"/>
        <v>0</v>
      </c>
      <c r="DK253" s="123">
        <f t="shared" si="892"/>
        <v>71</v>
      </c>
      <c r="DL253" s="122">
        <f t="shared" si="892"/>
        <v>9185823.6960000005</v>
      </c>
      <c r="DN253" s="1">
        <f t="shared" si="893"/>
        <v>306.01</v>
      </c>
      <c r="DO253" s="52">
        <f t="shared" si="894"/>
        <v>306.01</v>
      </c>
      <c r="DQ253" s="52">
        <f t="shared" si="895"/>
        <v>56.800000000000004</v>
      </c>
    </row>
    <row r="254" spans="1:121" s="8" customFormat="1" ht="27.75" hidden="1" customHeight="1" x14ac:dyDescent="0.25">
      <c r="A254" s="128"/>
      <c r="B254" s="129">
        <v>217</v>
      </c>
      <c r="C254" s="101" t="s">
        <v>599</v>
      </c>
      <c r="D254" s="102" t="s">
        <v>600</v>
      </c>
      <c r="E254" s="89">
        <v>23150</v>
      </c>
      <c r="F254" s="130">
        <v>1.2</v>
      </c>
      <c r="G254" s="104">
        <v>1</v>
      </c>
      <c r="H254" s="105"/>
      <c r="I254" s="106">
        <v>1.4</v>
      </c>
      <c r="J254" s="106">
        <v>1.68</v>
      </c>
      <c r="K254" s="106">
        <v>2.23</v>
      </c>
      <c r="L254" s="107">
        <v>2.57</v>
      </c>
      <c r="M254" s="110">
        <v>11</v>
      </c>
      <c r="N254" s="109">
        <f t="shared" si="841"/>
        <v>470593.2</v>
      </c>
      <c r="O254" s="110">
        <v>5</v>
      </c>
      <c r="P254" s="110">
        <f t="shared" si="842"/>
        <v>213906.00000000003</v>
      </c>
      <c r="Q254" s="110"/>
      <c r="R254" s="109">
        <f t="shared" si="843"/>
        <v>0</v>
      </c>
      <c r="S254" s="110"/>
      <c r="T254" s="109">
        <f t="shared" si="844"/>
        <v>0</v>
      </c>
      <c r="U254" s="110">
        <v>0</v>
      </c>
      <c r="V254" s="109">
        <f t="shared" si="845"/>
        <v>0</v>
      </c>
      <c r="W254" s="110">
        <v>0</v>
      </c>
      <c r="X254" s="109">
        <f t="shared" si="846"/>
        <v>0</v>
      </c>
      <c r="Y254" s="110"/>
      <c r="Z254" s="109">
        <f t="shared" si="847"/>
        <v>0</v>
      </c>
      <c r="AA254" s="110">
        <v>0</v>
      </c>
      <c r="AB254" s="109">
        <f t="shared" si="848"/>
        <v>0</v>
      </c>
      <c r="AC254" s="110"/>
      <c r="AD254" s="109">
        <f t="shared" si="849"/>
        <v>0</v>
      </c>
      <c r="AE254" s="110"/>
      <c r="AF254" s="109">
        <f t="shared" si="850"/>
        <v>0</v>
      </c>
      <c r="AG254" s="110">
        <v>1</v>
      </c>
      <c r="AH254" s="109">
        <f t="shared" si="851"/>
        <v>42781.200000000004</v>
      </c>
      <c r="AI254" s="110">
        <v>1</v>
      </c>
      <c r="AJ254" s="109">
        <f t="shared" si="852"/>
        <v>42781.200000000004</v>
      </c>
      <c r="AK254" s="110">
        <v>0</v>
      </c>
      <c r="AL254" s="110">
        <f t="shared" si="853"/>
        <v>0</v>
      </c>
      <c r="AM254" s="110">
        <v>3</v>
      </c>
      <c r="AN254" s="109">
        <f t="shared" si="854"/>
        <v>154012.32</v>
      </c>
      <c r="AO254" s="132"/>
      <c r="AP254" s="109">
        <f t="shared" si="855"/>
        <v>0</v>
      </c>
      <c r="AQ254" s="110"/>
      <c r="AR254" s="116">
        <f t="shared" si="856"/>
        <v>0</v>
      </c>
      <c r="AS254" s="110"/>
      <c r="AT254" s="109">
        <f t="shared" si="857"/>
        <v>0</v>
      </c>
      <c r="AU254" s="110"/>
      <c r="AV254" s="110">
        <f t="shared" si="858"/>
        <v>0</v>
      </c>
      <c r="AW254" s="110"/>
      <c r="AX254" s="109">
        <f t="shared" si="859"/>
        <v>0</v>
      </c>
      <c r="AY254" s="110">
        <v>0</v>
      </c>
      <c r="AZ254" s="109">
        <f t="shared" si="860"/>
        <v>0</v>
      </c>
      <c r="BA254" s="110">
        <v>0</v>
      </c>
      <c r="BB254" s="109">
        <f t="shared" si="861"/>
        <v>0</v>
      </c>
      <c r="BC254" s="110">
        <v>0</v>
      </c>
      <c r="BD254" s="109">
        <f t="shared" si="862"/>
        <v>0</v>
      </c>
      <c r="BE254" s="110"/>
      <c r="BF254" s="109">
        <f t="shared" si="863"/>
        <v>0</v>
      </c>
      <c r="BG254" s="110">
        <v>3</v>
      </c>
      <c r="BH254" s="109">
        <f t="shared" si="864"/>
        <v>140011.19999999998</v>
      </c>
      <c r="BI254" s="110">
        <v>0</v>
      </c>
      <c r="BJ254" s="109">
        <f t="shared" si="865"/>
        <v>0</v>
      </c>
      <c r="BK254" s="110">
        <v>0</v>
      </c>
      <c r="BL254" s="109">
        <f t="shared" si="866"/>
        <v>0</v>
      </c>
      <c r="BM254" s="110">
        <v>5</v>
      </c>
      <c r="BN254" s="109">
        <f t="shared" si="867"/>
        <v>233352</v>
      </c>
      <c r="BO254" s="110"/>
      <c r="BP254" s="109">
        <f t="shared" si="868"/>
        <v>0</v>
      </c>
      <c r="BQ254" s="110"/>
      <c r="BR254" s="109">
        <f t="shared" si="869"/>
        <v>0</v>
      </c>
      <c r="BS254" s="110">
        <v>1</v>
      </c>
      <c r="BT254" s="116">
        <f t="shared" si="870"/>
        <v>51337.440000000002</v>
      </c>
      <c r="BU254" s="133">
        <v>0</v>
      </c>
      <c r="BV254" s="109">
        <f t="shared" si="871"/>
        <v>0</v>
      </c>
      <c r="BW254" s="110">
        <v>0</v>
      </c>
      <c r="BX254" s="109">
        <f t="shared" si="872"/>
        <v>0</v>
      </c>
      <c r="BY254" s="110">
        <v>0</v>
      </c>
      <c r="BZ254" s="109">
        <f t="shared" si="873"/>
        <v>0</v>
      </c>
      <c r="CA254" s="110"/>
      <c r="CB254" s="109">
        <f t="shared" si="874"/>
        <v>0</v>
      </c>
      <c r="CC254" s="134"/>
      <c r="CD254" s="110">
        <f t="shared" si="875"/>
        <v>0</v>
      </c>
      <c r="CE254" s="110">
        <v>0</v>
      </c>
      <c r="CF254" s="109">
        <f t="shared" si="876"/>
        <v>0</v>
      </c>
      <c r="CG254" s="110"/>
      <c r="CH254" s="109">
        <f t="shared" si="877"/>
        <v>0</v>
      </c>
      <c r="CI254" s="110"/>
      <c r="CJ254" s="109">
        <f t="shared" si="878"/>
        <v>0</v>
      </c>
      <c r="CK254" s="110"/>
      <c r="CL254" s="109">
        <f t="shared" si="879"/>
        <v>0</v>
      </c>
      <c r="CM254" s="110"/>
      <c r="CN254" s="109">
        <f t="shared" si="880"/>
        <v>0</v>
      </c>
      <c r="CO254" s="110"/>
      <c r="CP254" s="109">
        <f t="shared" si="881"/>
        <v>0</v>
      </c>
      <c r="CQ254" s="110"/>
      <c r="CR254" s="109">
        <f t="shared" si="882"/>
        <v>0</v>
      </c>
      <c r="CS254" s="110">
        <v>2</v>
      </c>
      <c r="CT254" s="109">
        <f t="shared" si="883"/>
        <v>112008.96000000001</v>
      </c>
      <c r="CU254" s="110">
        <v>0</v>
      </c>
      <c r="CV254" s="109">
        <f t="shared" si="884"/>
        <v>0</v>
      </c>
      <c r="CW254" s="132"/>
      <c r="CX254" s="109">
        <f t="shared" si="885"/>
        <v>0</v>
      </c>
      <c r="CY254" s="110">
        <v>0</v>
      </c>
      <c r="CZ254" s="116">
        <f t="shared" si="886"/>
        <v>0</v>
      </c>
      <c r="DA254" s="110"/>
      <c r="DB254" s="109">
        <f t="shared" si="887"/>
        <v>0</v>
      </c>
      <c r="DC254" s="134"/>
      <c r="DD254" s="109">
        <f t="shared" si="888"/>
        <v>0</v>
      </c>
      <c r="DE254" s="110"/>
      <c r="DF254" s="109">
        <f t="shared" si="889"/>
        <v>0</v>
      </c>
      <c r="DG254" s="110"/>
      <c r="DH254" s="109">
        <f t="shared" si="890"/>
        <v>0</v>
      </c>
      <c r="DI254" s="110"/>
      <c r="DJ254" s="122">
        <f t="shared" si="891"/>
        <v>0</v>
      </c>
      <c r="DK254" s="123">
        <f t="shared" si="892"/>
        <v>32</v>
      </c>
      <c r="DL254" s="122">
        <f t="shared" si="892"/>
        <v>1460783.5199999998</v>
      </c>
      <c r="DN254" s="1">
        <f t="shared" si="893"/>
        <v>38.4</v>
      </c>
      <c r="DO254" s="52">
        <f t="shared" si="894"/>
        <v>38.4</v>
      </c>
      <c r="DQ254" s="52">
        <f t="shared" si="895"/>
        <v>32</v>
      </c>
    </row>
    <row r="255" spans="1:121" s="8" customFormat="1" ht="24.75" hidden="1" customHeight="1" x14ac:dyDescent="0.25">
      <c r="A255" s="128"/>
      <c r="B255" s="129">
        <v>218</v>
      </c>
      <c r="C255" s="101" t="s">
        <v>601</v>
      </c>
      <c r="D255" s="102" t="s">
        <v>602</v>
      </c>
      <c r="E255" s="89">
        <v>23150</v>
      </c>
      <c r="F255" s="130">
        <v>2.37</v>
      </c>
      <c r="G255" s="104">
        <v>1</v>
      </c>
      <c r="H255" s="248"/>
      <c r="I255" s="106">
        <v>1.4</v>
      </c>
      <c r="J255" s="106">
        <v>1.68</v>
      </c>
      <c r="K255" s="106">
        <v>2.23</v>
      </c>
      <c r="L255" s="107">
        <v>2.57</v>
      </c>
      <c r="M255" s="110">
        <v>266</v>
      </c>
      <c r="N255" s="109">
        <f t="shared" si="841"/>
        <v>22475103.420000002</v>
      </c>
      <c r="O255" s="110">
        <v>7</v>
      </c>
      <c r="P255" s="110">
        <f t="shared" si="842"/>
        <v>591450.09000000008</v>
      </c>
      <c r="Q255" s="110"/>
      <c r="R255" s="109">
        <f t="shared" si="843"/>
        <v>0</v>
      </c>
      <c r="S255" s="110"/>
      <c r="T255" s="109">
        <f t="shared" si="844"/>
        <v>0</v>
      </c>
      <c r="U255" s="110">
        <v>0</v>
      </c>
      <c r="V255" s="109">
        <f t="shared" si="845"/>
        <v>0</v>
      </c>
      <c r="W255" s="110">
        <v>0</v>
      </c>
      <c r="X255" s="109">
        <f t="shared" si="846"/>
        <v>0</v>
      </c>
      <c r="Y255" s="110"/>
      <c r="Z255" s="109">
        <f t="shared" si="847"/>
        <v>0</v>
      </c>
      <c r="AA255" s="110">
        <v>0</v>
      </c>
      <c r="AB255" s="109">
        <f t="shared" si="848"/>
        <v>0</v>
      </c>
      <c r="AC255" s="110">
        <v>60</v>
      </c>
      <c r="AD255" s="109">
        <f t="shared" si="849"/>
        <v>5069572.2</v>
      </c>
      <c r="AE255" s="110"/>
      <c r="AF255" s="109">
        <f t="shared" si="850"/>
        <v>0</v>
      </c>
      <c r="AG255" s="110">
        <v>1</v>
      </c>
      <c r="AH255" s="109">
        <f t="shared" si="851"/>
        <v>84492.87000000001</v>
      </c>
      <c r="AI255" s="110">
        <v>1</v>
      </c>
      <c r="AJ255" s="109">
        <f t="shared" si="852"/>
        <v>84492.87000000001</v>
      </c>
      <c r="AK255" s="110">
        <v>1</v>
      </c>
      <c r="AL255" s="110">
        <f t="shared" si="853"/>
        <v>84492.87000000001</v>
      </c>
      <c r="AM255" s="110">
        <v>36</v>
      </c>
      <c r="AN255" s="109">
        <f t="shared" si="854"/>
        <v>3650091.9840000002</v>
      </c>
      <c r="AO255" s="132"/>
      <c r="AP255" s="109">
        <f t="shared" si="855"/>
        <v>0</v>
      </c>
      <c r="AQ255" s="110">
        <v>8</v>
      </c>
      <c r="AR255" s="116">
        <f t="shared" si="856"/>
        <v>811131.55200000003</v>
      </c>
      <c r="AS255" s="110"/>
      <c r="AT255" s="109">
        <f t="shared" si="857"/>
        <v>0</v>
      </c>
      <c r="AU255" s="110"/>
      <c r="AV255" s="110">
        <f t="shared" si="858"/>
        <v>0</v>
      </c>
      <c r="AW255" s="110"/>
      <c r="AX255" s="109">
        <f t="shared" si="859"/>
        <v>0</v>
      </c>
      <c r="AY255" s="110">
        <v>0</v>
      </c>
      <c r="AZ255" s="109">
        <f t="shared" si="860"/>
        <v>0</v>
      </c>
      <c r="BA255" s="110">
        <v>0</v>
      </c>
      <c r="BB255" s="109">
        <f t="shared" si="861"/>
        <v>0</v>
      </c>
      <c r="BC255" s="110">
        <v>0</v>
      </c>
      <c r="BD255" s="109">
        <f t="shared" si="862"/>
        <v>0</v>
      </c>
      <c r="BE255" s="110"/>
      <c r="BF255" s="109">
        <f t="shared" si="863"/>
        <v>0</v>
      </c>
      <c r="BG255" s="110">
        <v>103</v>
      </c>
      <c r="BH255" s="109">
        <f t="shared" si="864"/>
        <v>9493926.1199999992</v>
      </c>
      <c r="BI255" s="110">
        <v>0</v>
      </c>
      <c r="BJ255" s="109">
        <f t="shared" si="865"/>
        <v>0</v>
      </c>
      <c r="BK255" s="110">
        <v>0</v>
      </c>
      <c r="BL255" s="109">
        <f t="shared" si="866"/>
        <v>0</v>
      </c>
      <c r="BM255" s="110"/>
      <c r="BN255" s="109">
        <f t="shared" si="867"/>
        <v>0</v>
      </c>
      <c r="BO255" s="110"/>
      <c r="BP255" s="109">
        <f t="shared" si="868"/>
        <v>0</v>
      </c>
      <c r="BQ255" s="110">
        <v>15</v>
      </c>
      <c r="BR255" s="109">
        <f t="shared" si="869"/>
        <v>1769741.568</v>
      </c>
      <c r="BS255" s="110"/>
      <c r="BT255" s="116">
        <f t="shared" si="870"/>
        <v>0</v>
      </c>
      <c r="BU255" s="133">
        <v>0</v>
      </c>
      <c r="BV255" s="109">
        <f t="shared" si="871"/>
        <v>0</v>
      </c>
      <c r="BW255" s="110">
        <v>0</v>
      </c>
      <c r="BX255" s="109">
        <f t="shared" si="872"/>
        <v>0</v>
      </c>
      <c r="BY255" s="110"/>
      <c r="BZ255" s="109">
        <f t="shared" si="873"/>
        <v>0</v>
      </c>
      <c r="CA255" s="110"/>
      <c r="CB255" s="109">
        <f t="shared" si="874"/>
        <v>0</v>
      </c>
      <c r="CC255" s="134"/>
      <c r="CD255" s="110">
        <f t="shared" si="875"/>
        <v>0</v>
      </c>
      <c r="CE255" s="110">
        <v>0</v>
      </c>
      <c r="CF255" s="109">
        <f t="shared" si="876"/>
        <v>0</v>
      </c>
      <c r="CG255" s="110"/>
      <c r="CH255" s="109">
        <f t="shared" si="877"/>
        <v>0</v>
      </c>
      <c r="CI255" s="110"/>
      <c r="CJ255" s="109">
        <f t="shared" si="878"/>
        <v>0</v>
      </c>
      <c r="CK255" s="110"/>
      <c r="CL255" s="109">
        <f t="shared" si="879"/>
        <v>0</v>
      </c>
      <c r="CM255" s="110"/>
      <c r="CN255" s="109">
        <f t="shared" si="880"/>
        <v>0</v>
      </c>
      <c r="CO255" s="110"/>
      <c r="CP255" s="109">
        <f t="shared" si="881"/>
        <v>0</v>
      </c>
      <c r="CQ255" s="110">
        <v>4</v>
      </c>
      <c r="CR255" s="109">
        <f t="shared" si="882"/>
        <v>409252.73759999999</v>
      </c>
      <c r="CS255" s="110">
        <v>2</v>
      </c>
      <c r="CT255" s="109">
        <f t="shared" si="883"/>
        <v>221217.69599999997</v>
      </c>
      <c r="CU255" s="110">
        <v>0</v>
      </c>
      <c r="CV255" s="109">
        <f t="shared" si="884"/>
        <v>0</v>
      </c>
      <c r="CW255" s="132"/>
      <c r="CX255" s="109">
        <f t="shared" si="885"/>
        <v>0</v>
      </c>
      <c r="CY255" s="110">
        <v>0</v>
      </c>
      <c r="CZ255" s="116">
        <f t="shared" si="886"/>
        <v>0</v>
      </c>
      <c r="DA255" s="110"/>
      <c r="DB255" s="109">
        <f t="shared" si="887"/>
        <v>0</v>
      </c>
      <c r="DC255" s="134"/>
      <c r="DD255" s="109">
        <f t="shared" si="888"/>
        <v>0</v>
      </c>
      <c r="DE255" s="110"/>
      <c r="DF255" s="109">
        <f t="shared" si="889"/>
        <v>0</v>
      </c>
      <c r="DG255" s="110"/>
      <c r="DH255" s="109">
        <f t="shared" si="890"/>
        <v>0</v>
      </c>
      <c r="DI255" s="110"/>
      <c r="DJ255" s="122">
        <f t="shared" si="891"/>
        <v>0</v>
      </c>
      <c r="DK255" s="123">
        <f t="shared" si="892"/>
        <v>504</v>
      </c>
      <c r="DL255" s="122">
        <f t="shared" si="892"/>
        <v>44744965.977600008</v>
      </c>
      <c r="DN255" s="1">
        <f t="shared" si="893"/>
        <v>1194.48</v>
      </c>
      <c r="DO255" s="52">
        <f t="shared" si="894"/>
        <v>1194.48</v>
      </c>
      <c r="DQ255" s="52">
        <f t="shared" si="895"/>
        <v>504</v>
      </c>
    </row>
    <row r="256" spans="1:121" s="201" customFormat="1" ht="26.25" hidden="1" customHeight="1" x14ac:dyDescent="0.25">
      <c r="A256" s="184"/>
      <c r="B256" s="129">
        <v>219</v>
      </c>
      <c r="C256" s="101" t="s">
        <v>603</v>
      </c>
      <c r="D256" s="186" t="s">
        <v>604</v>
      </c>
      <c r="E256" s="89">
        <v>23150</v>
      </c>
      <c r="F256" s="187">
        <v>4.13</v>
      </c>
      <c r="G256" s="188">
        <v>0.8</v>
      </c>
      <c r="H256" s="254"/>
      <c r="I256" s="190">
        <v>1.4</v>
      </c>
      <c r="J256" s="190">
        <v>1.68</v>
      </c>
      <c r="K256" s="190">
        <v>2.23</v>
      </c>
      <c r="L256" s="191">
        <v>2.57</v>
      </c>
      <c r="M256" s="192">
        <v>220</v>
      </c>
      <c r="N256" s="193">
        <f t="shared" si="841"/>
        <v>25913998.879999999</v>
      </c>
      <c r="O256" s="192">
        <v>10</v>
      </c>
      <c r="P256" s="192">
        <f>(O256*$E256*$F256*$G256*$I256*$P$11)</f>
        <v>1177909.04</v>
      </c>
      <c r="Q256" s="192"/>
      <c r="R256" s="193">
        <f>(Q256*$E256*$F256*$G256*$I256*$R$11)</f>
        <v>0</v>
      </c>
      <c r="S256" s="192"/>
      <c r="T256" s="109">
        <f t="shared" si="844"/>
        <v>0</v>
      </c>
      <c r="U256" s="192">
        <v>0</v>
      </c>
      <c r="V256" s="193">
        <f>(U256*$E256*$F256*$G256*$I256*$V$11)</f>
        <v>0</v>
      </c>
      <c r="W256" s="192">
        <v>0</v>
      </c>
      <c r="X256" s="193">
        <f>(W256*$E256*$F256*$G256*$I256*$X$11)</f>
        <v>0</v>
      </c>
      <c r="Y256" s="192"/>
      <c r="Z256" s="193">
        <f>(Y256*$E256*$F256*$G256*$I256*$Z$11)</f>
        <v>0</v>
      </c>
      <c r="AA256" s="192">
        <v>0</v>
      </c>
      <c r="AB256" s="193">
        <f>(AA256*$E256*$F256*$G256*$I256*$AB$11)</f>
        <v>0</v>
      </c>
      <c r="AC256" s="192">
        <v>30</v>
      </c>
      <c r="AD256" s="193">
        <f>(AC256*$E256*$F256*$G256*$I256*$AD$11)</f>
        <v>3533727.12</v>
      </c>
      <c r="AE256" s="207">
        <v>6</v>
      </c>
      <c r="AF256" s="193">
        <f>(AE256*$E256*$F256*$G256*$I256*$AF$11)</f>
        <v>899494.17599999986</v>
      </c>
      <c r="AG256" s="192"/>
      <c r="AH256" s="193">
        <f>(AG256*$E256*$F256*$G256*$I256*$AH$11)</f>
        <v>0</v>
      </c>
      <c r="AI256" s="192"/>
      <c r="AJ256" s="193">
        <f>(AI256*$E256*$F256*$G256*$I256*$AJ$11)</f>
        <v>0</v>
      </c>
      <c r="AK256" s="192"/>
      <c r="AL256" s="192">
        <f>(AK256*$E256*$F256*$G256*$I256*$AL$11)</f>
        <v>0</v>
      </c>
      <c r="AM256" s="192">
        <v>15</v>
      </c>
      <c r="AN256" s="193">
        <f>(AM256*$E256*$F256*$G256*$J256*$AN$11)</f>
        <v>2120236.2720000003</v>
      </c>
      <c r="AO256" s="195"/>
      <c r="AP256" s="193">
        <f>(AO256*$E256*$F256*$G256*$J256*$AP$11)</f>
        <v>0</v>
      </c>
      <c r="AQ256" s="192"/>
      <c r="AR256" s="196">
        <f>(AQ256*$E256*$F256*$G256*$J256*$AR$11)</f>
        <v>0</v>
      </c>
      <c r="AS256" s="192"/>
      <c r="AT256" s="193">
        <f>(AS256*$E256*$F256*$G256*$I256*$AT$11)</f>
        <v>0</v>
      </c>
      <c r="AU256" s="192">
        <v>5</v>
      </c>
      <c r="AV256" s="192">
        <f>(AU256*$E256*$F256*$G256*$I256*$AV$11)</f>
        <v>481871.87999999995</v>
      </c>
      <c r="AW256" s="192"/>
      <c r="AX256" s="193">
        <f t="shared" si="859"/>
        <v>0</v>
      </c>
      <c r="AY256" s="192">
        <v>0</v>
      </c>
      <c r="AZ256" s="193">
        <f>(AY256*$E256*$F256*$G256*$I256*$AZ$11)</f>
        <v>0</v>
      </c>
      <c r="BA256" s="192">
        <v>0</v>
      </c>
      <c r="BB256" s="193">
        <f>(BA256*$E256*$F256*$G256*$I256*$BB$11)</f>
        <v>0</v>
      </c>
      <c r="BC256" s="192">
        <v>0</v>
      </c>
      <c r="BD256" s="193">
        <f>(BC256*$E256*$F256*$G256*$I256*$BD$11)</f>
        <v>0</v>
      </c>
      <c r="BE256" s="192"/>
      <c r="BF256" s="193">
        <f t="shared" si="863"/>
        <v>0</v>
      </c>
      <c r="BG256" s="192">
        <v>5</v>
      </c>
      <c r="BH256" s="193">
        <f t="shared" si="864"/>
        <v>642495.84</v>
      </c>
      <c r="BI256" s="192">
        <v>0</v>
      </c>
      <c r="BJ256" s="193">
        <f t="shared" si="865"/>
        <v>0</v>
      </c>
      <c r="BK256" s="192">
        <v>0</v>
      </c>
      <c r="BL256" s="193">
        <f t="shared" si="866"/>
        <v>0</v>
      </c>
      <c r="BM256" s="192"/>
      <c r="BN256" s="193">
        <f t="shared" si="867"/>
        <v>0</v>
      </c>
      <c r="BO256" s="192"/>
      <c r="BP256" s="193">
        <f t="shared" si="868"/>
        <v>0</v>
      </c>
      <c r="BQ256" s="192"/>
      <c r="BR256" s="193">
        <f t="shared" si="869"/>
        <v>0</v>
      </c>
      <c r="BS256" s="192"/>
      <c r="BT256" s="196">
        <f t="shared" si="870"/>
        <v>0</v>
      </c>
      <c r="BU256" s="197">
        <v>0</v>
      </c>
      <c r="BV256" s="193">
        <f t="shared" si="871"/>
        <v>0</v>
      </c>
      <c r="BW256" s="192">
        <v>0</v>
      </c>
      <c r="BX256" s="193">
        <f t="shared" si="872"/>
        <v>0</v>
      </c>
      <c r="BY256" s="192">
        <v>0</v>
      </c>
      <c r="BZ256" s="193">
        <f t="shared" si="873"/>
        <v>0</v>
      </c>
      <c r="CA256" s="192"/>
      <c r="CB256" s="193">
        <f t="shared" si="874"/>
        <v>0</v>
      </c>
      <c r="CC256" s="198"/>
      <c r="CD256" s="192">
        <f t="shared" si="875"/>
        <v>0</v>
      </c>
      <c r="CE256" s="192">
        <v>0</v>
      </c>
      <c r="CF256" s="193">
        <f t="shared" si="876"/>
        <v>0</v>
      </c>
      <c r="CG256" s="192"/>
      <c r="CH256" s="193">
        <f t="shared" si="877"/>
        <v>0</v>
      </c>
      <c r="CI256" s="192"/>
      <c r="CJ256" s="193">
        <f t="shared" si="878"/>
        <v>0</v>
      </c>
      <c r="CK256" s="192"/>
      <c r="CL256" s="193">
        <f t="shared" si="879"/>
        <v>0</v>
      </c>
      <c r="CM256" s="192"/>
      <c r="CN256" s="193">
        <f t="shared" si="880"/>
        <v>0</v>
      </c>
      <c r="CO256" s="192"/>
      <c r="CP256" s="193">
        <f t="shared" si="881"/>
        <v>0</v>
      </c>
      <c r="CQ256" s="192"/>
      <c r="CR256" s="193">
        <f t="shared" si="882"/>
        <v>0</v>
      </c>
      <c r="CS256" s="192"/>
      <c r="CT256" s="193">
        <f t="shared" si="883"/>
        <v>0</v>
      </c>
      <c r="CU256" s="192">
        <v>0</v>
      </c>
      <c r="CV256" s="193">
        <f t="shared" si="884"/>
        <v>0</v>
      </c>
      <c r="CW256" s="195"/>
      <c r="CX256" s="193">
        <f t="shared" si="885"/>
        <v>0</v>
      </c>
      <c r="CY256" s="192">
        <v>0</v>
      </c>
      <c r="CZ256" s="196">
        <f t="shared" si="886"/>
        <v>0</v>
      </c>
      <c r="DA256" s="192">
        <v>0</v>
      </c>
      <c r="DB256" s="193">
        <f t="shared" si="887"/>
        <v>0</v>
      </c>
      <c r="DC256" s="198"/>
      <c r="DD256" s="193">
        <f t="shared" si="888"/>
        <v>0</v>
      </c>
      <c r="DE256" s="192"/>
      <c r="DF256" s="193">
        <f t="shared" si="889"/>
        <v>0</v>
      </c>
      <c r="DG256" s="192"/>
      <c r="DH256" s="193">
        <f t="shared" si="890"/>
        <v>0</v>
      </c>
      <c r="DI256" s="192"/>
      <c r="DJ256" s="199">
        <f t="shared" si="891"/>
        <v>0</v>
      </c>
      <c r="DK256" s="200">
        <f t="shared" si="892"/>
        <v>291</v>
      </c>
      <c r="DL256" s="199">
        <f t="shared" si="892"/>
        <v>34769733.207999997</v>
      </c>
      <c r="DN256" s="1">
        <f t="shared" si="893"/>
        <v>1201.83</v>
      </c>
      <c r="DO256" s="52">
        <f t="shared" si="894"/>
        <v>1201.83</v>
      </c>
      <c r="DQ256" s="52">
        <f t="shared" si="895"/>
        <v>232.8</v>
      </c>
    </row>
    <row r="257" spans="1:121" s="201" customFormat="1" ht="26.25" hidden="1" customHeight="1" x14ac:dyDescent="0.25">
      <c r="A257" s="184"/>
      <c r="B257" s="129">
        <v>220</v>
      </c>
      <c r="C257" s="101" t="s">
        <v>605</v>
      </c>
      <c r="D257" s="186" t="s">
        <v>606</v>
      </c>
      <c r="E257" s="89">
        <v>23150</v>
      </c>
      <c r="F257" s="187">
        <v>6.08</v>
      </c>
      <c r="G257" s="188">
        <v>0.8</v>
      </c>
      <c r="H257" s="189"/>
      <c r="I257" s="190">
        <v>1.4</v>
      </c>
      <c r="J257" s="190">
        <v>1.68</v>
      </c>
      <c r="K257" s="190">
        <v>2.23</v>
      </c>
      <c r="L257" s="191">
        <v>2.57</v>
      </c>
      <c r="M257" s="192">
        <v>12</v>
      </c>
      <c r="N257" s="193">
        <f t="shared" si="841"/>
        <v>2080877.5680000002</v>
      </c>
      <c r="O257" s="192">
        <f>40-20</f>
        <v>20</v>
      </c>
      <c r="P257" s="192">
        <f>(O257*$E257*$F257*$G257*$I257*$P$11)</f>
        <v>3468129.2800000003</v>
      </c>
      <c r="Q257" s="192"/>
      <c r="R257" s="193">
        <f>(Q257*$E257*$F257*$G257*$I257*$R$11)</f>
        <v>0</v>
      </c>
      <c r="S257" s="192"/>
      <c r="T257" s="109">
        <f t="shared" si="844"/>
        <v>0</v>
      </c>
      <c r="U257" s="192"/>
      <c r="V257" s="193">
        <f>(U257*$E257*$F257*$G257*$I257*$V$11)</f>
        <v>0</v>
      </c>
      <c r="W257" s="192"/>
      <c r="X257" s="193">
        <f>(W257*$E257*$F257*$G257*$I257*$X$11)</f>
        <v>0</v>
      </c>
      <c r="Y257" s="192"/>
      <c r="Z257" s="193">
        <f>(Y257*$E257*$F257*$G257*$I257*$Z$11)</f>
        <v>0</v>
      </c>
      <c r="AA257" s="192"/>
      <c r="AB257" s="193">
        <f>(AA257*$E257*$F257*$G257*$I257*$AB$11)</f>
        <v>0</v>
      </c>
      <c r="AC257" s="192"/>
      <c r="AD257" s="193">
        <f>(AC257*$E257*$F257*$G257*$I257*$AD$11)</f>
        <v>0</v>
      </c>
      <c r="AE257" s="192">
        <v>5</v>
      </c>
      <c r="AF257" s="193">
        <f>(AE257*$E257*$F257*$G257*$I257*$AF$11)</f>
        <v>1103495.6799999999</v>
      </c>
      <c r="AG257" s="194"/>
      <c r="AH257" s="193">
        <f>(AG257*$E257*$F257*$G257*$I257*$AH$11)</f>
        <v>0</v>
      </c>
      <c r="AI257" s="192"/>
      <c r="AJ257" s="193">
        <f>(AI257*$E257*$F257*$G257*$I257*$AJ$11)</f>
        <v>0</v>
      </c>
      <c r="AK257" s="192"/>
      <c r="AL257" s="192">
        <f>(AK257*$E257*$F257*$G257*$I257*$AL$11)</f>
        <v>0</v>
      </c>
      <c r="AM257" s="192">
        <v>0</v>
      </c>
      <c r="AN257" s="193">
        <f>(AM257*$E257*$F257*$G257*$J257*$AN$11)</f>
        <v>0</v>
      </c>
      <c r="AO257" s="195"/>
      <c r="AP257" s="193">
        <f>(AO257*$E257*$F257*$G257*$J257*$AP$11)</f>
        <v>0</v>
      </c>
      <c r="AQ257" s="192"/>
      <c r="AR257" s="196">
        <f>(AQ257*$E257*$F257*$G257*$J257*$AR$11)</f>
        <v>0</v>
      </c>
      <c r="AS257" s="192"/>
      <c r="AT257" s="193">
        <f>(AS257*$E257*$F257*$G257*$I257*$AT$11)</f>
        <v>0</v>
      </c>
      <c r="AU257" s="192"/>
      <c r="AV257" s="192">
        <f>(AU257*$E257*$F257*$G257*$I257*$AV$11)</f>
        <v>0</v>
      </c>
      <c r="AW257" s="192"/>
      <c r="AX257" s="193">
        <f t="shared" si="859"/>
        <v>0</v>
      </c>
      <c r="AY257" s="192"/>
      <c r="AZ257" s="193">
        <f>(AY257*$E257*$F257*$G257*$I257*$AZ$11)</f>
        <v>0</v>
      </c>
      <c r="BA257" s="192"/>
      <c r="BB257" s="193">
        <f>(BA257*$E257*$F257*$G257*$I257*$BB$11)</f>
        <v>0</v>
      </c>
      <c r="BC257" s="192"/>
      <c r="BD257" s="193">
        <f>(BC257*$E257*$F257*$G257*$I257*$BD$11)</f>
        <v>0</v>
      </c>
      <c r="BE257" s="192"/>
      <c r="BF257" s="193">
        <f t="shared" si="863"/>
        <v>0</v>
      </c>
      <c r="BG257" s="192"/>
      <c r="BH257" s="193">
        <f t="shared" si="864"/>
        <v>0</v>
      </c>
      <c r="BI257" s="192"/>
      <c r="BJ257" s="193">
        <f t="shared" si="865"/>
        <v>0</v>
      </c>
      <c r="BK257" s="192"/>
      <c r="BL257" s="193">
        <f t="shared" si="866"/>
        <v>0</v>
      </c>
      <c r="BM257" s="192"/>
      <c r="BN257" s="193">
        <f t="shared" si="867"/>
        <v>0</v>
      </c>
      <c r="BO257" s="192"/>
      <c r="BP257" s="193">
        <f t="shared" si="868"/>
        <v>0</v>
      </c>
      <c r="BQ257" s="192"/>
      <c r="BR257" s="193">
        <f t="shared" si="869"/>
        <v>0</v>
      </c>
      <c r="BS257" s="192"/>
      <c r="BT257" s="196">
        <f t="shared" si="870"/>
        <v>0</v>
      </c>
      <c r="BU257" s="197"/>
      <c r="BV257" s="193">
        <f t="shared" si="871"/>
        <v>0</v>
      </c>
      <c r="BW257" s="192"/>
      <c r="BX257" s="193">
        <f t="shared" si="872"/>
        <v>0</v>
      </c>
      <c r="BY257" s="192"/>
      <c r="BZ257" s="193">
        <f t="shared" si="873"/>
        <v>0</v>
      </c>
      <c r="CA257" s="192"/>
      <c r="CB257" s="193">
        <f t="shared" si="874"/>
        <v>0</v>
      </c>
      <c r="CC257" s="198"/>
      <c r="CD257" s="192">
        <f t="shared" si="875"/>
        <v>0</v>
      </c>
      <c r="CE257" s="192"/>
      <c r="CF257" s="193">
        <f t="shared" si="876"/>
        <v>0</v>
      </c>
      <c r="CG257" s="192"/>
      <c r="CH257" s="193">
        <f t="shared" si="877"/>
        <v>0</v>
      </c>
      <c r="CI257" s="192"/>
      <c r="CJ257" s="193">
        <f t="shared" si="878"/>
        <v>0</v>
      </c>
      <c r="CK257" s="192"/>
      <c r="CL257" s="193">
        <f t="shared" si="879"/>
        <v>0</v>
      </c>
      <c r="CM257" s="192"/>
      <c r="CN257" s="193">
        <f t="shared" si="880"/>
        <v>0</v>
      </c>
      <c r="CO257" s="192"/>
      <c r="CP257" s="193">
        <f t="shared" si="881"/>
        <v>0</v>
      </c>
      <c r="CQ257" s="192"/>
      <c r="CR257" s="193">
        <f t="shared" si="882"/>
        <v>0</v>
      </c>
      <c r="CS257" s="192"/>
      <c r="CT257" s="193">
        <f t="shared" si="883"/>
        <v>0</v>
      </c>
      <c r="CU257" s="192"/>
      <c r="CV257" s="193">
        <f t="shared" si="884"/>
        <v>0</v>
      </c>
      <c r="CW257" s="195"/>
      <c r="CX257" s="193">
        <f t="shared" si="885"/>
        <v>0</v>
      </c>
      <c r="CY257" s="192"/>
      <c r="CZ257" s="196">
        <f t="shared" si="886"/>
        <v>0</v>
      </c>
      <c r="DA257" s="192"/>
      <c r="DB257" s="193">
        <f t="shared" si="887"/>
        <v>0</v>
      </c>
      <c r="DC257" s="198"/>
      <c r="DD257" s="193">
        <f t="shared" si="888"/>
        <v>0</v>
      </c>
      <c r="DE257" s="192"/>
      <c r="DF257" s="193">
        <f t="shared" si="889"/>
        <v>0</v>
      </c>
      <c r="DG257" s="192"/>
      <c r="DH257" s="193">
        <f t="shared" si="890"/>
        <v>0</v>
      </c>
      <c r="DI257" s="192"/>
      <c r="DJ257" s="199">
        <f t="shared" si="891"/>
        <v>0</v>
      </c>
      <c r="DK257" s="200">
        <f t="shared" si="892"/>
        <v>37</v>
      </c>
      <c r="DL257" s="199">
        <f t="shared" si="892"/>
        <v>6652502.5279999999</v>
      </c>
      <c r="DN257" s="1">
        <f t="shared" si="893"/>
        <v>224.96</v>
      </c>
      <c r="DO257" s="52">
        <f t="shared" si="894"/>
        <v>224.96</v>
      </c>
      <c r="DQ257" s="52">
        <f t="shared" si="895"/>
        <v>29.6</v>
      </c>
    </row>
    <row r="258" spans="1:121" s="201" customFormat="1" ht="26.25" hidden="1" customHeight="1" x14ac:dyDescent="0.25">
      <c r="A258" s="184"/>
      <c r="B258" s="129">
        <v>221</v>
      </c>
      <c r="C258" s="101" t="s">
        <v>607</v>
      </c>
      <c r="D258" s="186" t="s">
        <v>608</v>
      </c>
      <c r="E258" s="89">
        <v>23150</v>
      </c>
      <c r="F258" s="187">
        <v>7.12</v>
      </c>
      <c r="G258" s="188">
        <v>0.8</v>
      </c>
      <c r="H258" s="189"/>
      <c r="I258" s="190">
        <v>1.4</v>
      </c>
      <c r="J258" s="190">
        <v>1.68</v>
      </c>
      <c r="K258" s="190">
        <v>2.23</v>
      </c>
      <c r="L258" s="191">
        <v>2.57</v>
      </c>
      <c r="M258" s="278">
        <v>4</v>
      </c>
      <c r="N258" s="193">
        <f t="shared" si="841"/>
        <v>812272.38399999996</v>
      </c>
      <c r="O258" s="192">
        <f>44-10-14</f>
        <v>20</v>
      </c>
      <c r="P258" s="192">
        <f>(O258*$E258*$F258*$G258*$I258*$P$11)</f>
        <v>4061361.92</v>
      </c>
      <c r="Q258" s="192"/>
      <c r="R258" s="193">
        <f>(Q258*$E258*$F258*$G258*$I258*$R$11)</f>
        <v>0</v>
      </c>
      <c r="S258" s="192"/>
      <c r="T258" s="109">
        <f t="shared" si="844"/>
        <v>0</v>
      </c>
      <c r="U258" s="192"/>
      <c r="V258" s="193">
        <f>(U258*$E258*$F258*$G258*$I258*$V$11)</f>
        <v>0</v>
      </c>
      <c r="W258" s="192"/>
      <c r="X258" s="193">
        <f>(W258*$E258*$F258*$G258*$I258*$X$11)</f>
        <v>0</v>
      </c>
      <c r="Y258" s="192"/>
      <c r="Z258" s="193">
        <f>(Y258*$E258*$F258*$G258*$I258*$Z$11)</f>
        <v>0</v>
      </c>
      <c r="AA258" s="192"/>
      <c r="AB258" s="193">
        <f>(AA258*$E258*$F258*$G258*$I258*$AB$11)</f>
        <v>0</v>
      </c>
      <c r="AC258" s="192">
        <v>10</v>
      </c>
      <c r="AD258" s="193">
        <f>(AC258*$E258*$F258*$G258*$I258*$AD$11)</f>
        <v>2030680.96</v>
      </c>
      <c r="AE258" s="207">
        <v>5</v>
      </c>
      <c r="AF258" s="193">
        <f>(AE258*$E258*$F258*$G258*$I258*$AF$11)</f>
        <v>1292251.5199999998</v>
      </c>
      <c r="AG258" s="194"/>
      <c r="AH258" s="193">
        <f>(AG258*$E258*$F258*$G258*$I258*$AH$11)</f>
        <v>0</v>
      </c>
      <c r="AI258" s="192"/>
      <c r="AJ258" s="193">
        <f>(AI258*$E258*$F258*$G258*$I258*$AJ$11)</f>
        <v>0</v>
      </c>
      <c r="AK258" s="192"/>
      <c r="AL258" s="192">
        <f>(AK258*$E258*$F258*$G258*$I258*$AL$11)</f>
        <v>0</v>
      </c>
      <c r="AM258" s="192">
        <v>2</v>
      </c>
      <c r="AN258" s="193">
        <f>(AM258*$E258*$F258*$G258*$J258*$AN$11)</f>
        <v>487363.43040000001</v>
      </c>
      <c r="AO258" s="195"/>
      <c r="AP258" s="193">
        <f>(AO258*$E258*$F258*$G258*$J258*$AP$11)</f>
        <v>0</v>
      </c>
      <c r="AQ258" s="192"/>
      <c r="AR258" s="196">
        <f>(AQ258*$E258*$F258*$G258*$J258*$AR$11)</f>
        <v>0</v>
      </c>
      <c r="AS258" s="192"/>
      <c r="AT258" s="193">
        <f>(AS258*$E258*$F258*$G258*$I258*$AT$11)</f>
        <v>0</v>
      </c>
      <c r="AU258" s="192"/>
      <c r="AV258" s="192">
        <f>(AU258*$E258*$F258*$G258*$I258*$AV$11)</f>
        <v>0</v>
      </c>
      <c r="AW258" s="192"/>
      <c r="AX258" s="193">
        <f t="shared" si="859"/>
        <v>0</v>
      </c>
      <c r="AY258" s="192"/>
      <c r="AZ258" s="193">
        <f>(AY258*$E258*$F258*$G258*$I258*$AZ$11)</f>
        <v>0</v>
      </c>
      <c r="BA258" s="192"/>
      <c r="BB258" s="193">
        <f>(BA258*$E258*$F258*$G258*$I258*$BB$11)</f>
        <v>0</v>
      </c>
      <c r="BC258" s="192"/>
      <c r="BD258" s="193">
        <f>(BC258*$E258*$F258*$G258*$I258*$BD$11)</f>
        <v>0</v>
      </c>
      <c r="BE258" s="192"/>
      <c r="BF258" s="193">
        <f t="shared" si="863"/>
        <v>0</v>
      </c>
      <c r="BG258" s="192"/>
      <c r="BH258" s="193">
        <f t="shared" si="864"/>
        <v>0</v>
      </c>
      <c r="BI258" s="192"/>
      <c r="BJ258" s="193">
        <f t="shared" si="865"/>
        <v>0</v>
      </c>
      <c r="BK258" s="192"/>
      <c r="BL258" s="193">
        <f t="shared" si="866"/>
        <v>0</v>
      </c>
      <c r="BM258" s="192"/>
      <c r="BN258" s="193">
        <f t="shared" si="867"/>
        <v>0</v>
      </c>
      <c r="BO258" s="192"/>
      <c r="BP258" s="193">
        <f t="shared" si="868"/>
        <v>0</v>
      </c>
      <c r="BQ258" s="192"/>
      <c r="BR258" s="193">
        <f t="shared" si="869"/>
        <v>0</v>
      </c>
      <c r="BS258" s="192"/>
      <c r="BT258" s="196">
        <f t="shared" si="870"/>
        <v>0</v>
      </c>
      <c r="BU258" s="197"/>
      <c r="BV258" s="193">
        <f t="shared" si="871"/>
        <v>0</v>
      </c>
      <c r="BW258" s="192"/>
      <c r="BX258" s="193">
        <f t="shared" si="872"/>
        <v>0</v>
      </c>
      <c r="BY258" s="192"/>
      <c r="BZ258" s="193">
        <f t="shared" si="873"/>
        <v>0</v>
      </c>
      <c r="CA258" s="192"/>
      <c r="CB258" s="193">
        <f t="shared" si="874"/>
        <v>0</v>
      </c>
      <c r="CC258" s="198"/>
      <c r="CD258" s="192">
        <f t="shared" si="875"/>
        <v>0</v>
      </c>
      <c r="CE258" s="192"/>
      <c r="CF258" s="193">
        <f t="shared" si="876"/>
        <v>0</v>
      </c>
      <c r="CG258" s="192"/>
      <c r="CH258" s="193">
        <f t="shared" si="877"/>
        <v>0</v>
      </c>
      <c r="CI258" s="192"/>
      <c r="CJ258" s="193">
        <f t="shared" si="878"/>
        <v>0</v>
      </c>
      <c r="CK258" s="192"/>
      <c r="CL258" s="193">
        <f t="shared" si="879"/>
        <v>0</v>
      </c>
      <c r="CM258" s="192"/>
      <c r="CN258" s="193">
        <f t="shared" si="880"/>
        <v>0</v>
      </c>
      <c r="CO258" s="192"/>
      <c r="CP258" s="193">
        <f t="shared" si="881"/>
        <v>0</v>
      </c>
      <c r="CQ258" s="192"/>
      <c r="CR258" s="193">
        <f t="shared" si="882"/>
        <v>0</v>
      </c>
      <c r="CS258" s="192"/>
      <c r="CT258" s="193">
        <f t="shared" si="883"/>
        <v>0</v>
      </c>
      <c r="CU258" s="192"/>
      <c r="CV258" s="193">
        <f t="shared" si="884"/>
        <v>0</v>
      </c>
      <c r="CW258" s="195"/>
      <c r="CX258" s="193">
        <f t="shared" si="885"/>
        <v>0</v>
      </c>
      <c r="CY258" s="192"/>
      <c r="CZ258" s="196">
        <f t="shared" si="886"/>
        <v>0</v>
      </c>
      <c r="DA258" s="192"/>
      <c r="DB258" s="193">
        <f t="shared" si="887"/>
        <v>0</v>
      </c>
      <c r="DC258" s="198"/>
      <c r="DD258" s="193">
        <f t="shared" si="888"/>
        <v>0</v>
      </c>
      <c r="DE258" s="192"/>
      <c r="DF258" s="193">
        <f t="shared" si="889"/>
        <v>0</v>
      </c>
      <c r="DG258" s="192"/>
      <c r="DH258" s="193">
        <f t="shared" si="890"/>
        <v>0</v>
      </c>
      <c r="DI258" s="192"/>
      <c r="DJ258" s="199">
        <f t="shared" si="891"/>
        <v>0</v>
      </c>
      <c r="DK258" s="200">
        <f t="shared" si="892"/>
        <v>41</v>
      </c>
      <c r="DL258" s="199">
        <f t="shared" si="892"/>
        <v>8683930.214399999</v>
      </c>
      <c r="DN258" s="1">
        <f t="shared" si="893"/>
        <v>291.92</v>
      </c>
      <c r="DO258" s="52">
        <f t="shared" si="894"/>
        <v>291.92</v>
      </c>
      <c r="DQ258" s="52">
        <f t="shared" si="895"/>
        <v>32.800000000000004</v>
      </c>
    </row>
    <row r="259" spans="1:121" s="127" customFormat="1" ht="15.75" hidden="1" customHeight="1" x14ac:dyDescent="0.25">
      <c r="A259" s="85">
        <v>26</v>
      </c>
      <c r="B259" s="86"/>
      <c r="C259" s="87"/>
      <c r="D259" s="88" t="s">
        <v>609</v>
      </c>
      <c r="E259" s="89">
        <v>23150</v>
      </c>
      <c r="F259" s="280">
        <v>0.79</v>
      </c>
      <c r="G259" s="124">
        <v>1</v>
      </c>
      <c r="H259" s="105"/>
      <c r="I259" s="125">
        <v>1.4</v>
      </c>
      <c r="J259" s="125">
        <v>1.68</v>
      </c>
      <c r="K259" s="125">
        <v>2.23</v>
      </c>
      <c r="L259" s="126">
        <v>2.57</v>
      </c>
      <c r="M259" s="95">
        <f>SUM(M260)</f>
        <v>0</v>
      </c>
      <c r="N259" s="95">
        <f t="shared" ref="N259:BY259" si="896">SUM(N260)</f>
        <v>0</v>
      </c>
      <c r="O259" s="95">
        <f t="shared" si="896"/>
        <v>0</v>
      </c>
      <c r="P259" s="95">
        <f t="shared" si="896"/>
        <v>0</v>
      </c>
      <c r="Q259" s="95">
        <f t="shared" si="896"/>
        <v>0</v>
      </c>
      <c r="R259" s="95">
        <f t="shared" si="896"/>
        <v>0</v>
      </c>
      <c r="S259" s="95">
        <f t="shared" si="896"/>
        <v>0</v>
      </c>
      <c r="T259" s="95">
        <f t="shared" si="896"/>
        <v>0</v>
      </c>
      <c r="U259" s="95">
        <f t="shared" si="896"/>
        <v>0</v>
      </c>
      <c r="V259" s="95">
        <f t="shared" si="896"/>
        <v>0</v>
      </c>
      <c r="W259" s="95">
        <f t="shared" si="896"/>
        <v>0</v>
      </c>
      <c r="X259" s="95">
        <f t="shared" si="896"/>
        <v>0</v>
      </c>
      <c r="Y259" s="95">
        <f t="shared" si="896"/>
        <v>0</v>
      </c>
      <c r="Z259" s="95">
        <f t="shared" si="896"/>
        <v>0</v>
      </c>
      <c r="AA259" s="95">
        <f t="shared" si="896"/>
        <v>0</v>
      </c>
      <c r="AB259" s="95">
        <f t="shared" si="896"/>
        <v>0</v>
      </c>
      <c r="AC259" s="95">
        <f t="shared" si="896"/>
        <v>0</v>
      </c>
      <c r="AD259" s="95">
        <f t="shared" si="896"/>
        <v>0</v>
      </c>
      <c r="AE259" s="95">
        <f t="shared" si="896"/>
        <v>0</v>
      </c>
      <c r="AF259" s="95">
        <f t="shared" si="896"/>
        <v>0</v>
      </c>
      <c r="AG259" s="95">
        <f t="shared" si="896"/>
        <v>100</v>
      </c>
      <c r="AH259" s="95">
        <f t="shared" si="896"/>
        <v>2816429</v>
      </c>
      <c r="AI259" s="95">
        <f t="shared" si="896"/>
        <v>0</v>
      </c>
      <c r="AJ259" s="95">
        <f t="shared" si="896"/>
        <v>0</v>
      </c>
      <c r="AK259" s="95">
        <f t="shared" si="896"/>
        <v>0</v>
      </c>
      <c r="AL259" s="95">
        <f t="shared" si="896"/>
        <v>0</v>
      </c>
      <c r="AM259" s="95">
        <f t="shared" si="896"/>
        <v>0</v>
      </c>
      <c r="AN259" s="95">
        <f t="shared" si="896"/>
        <v>0</v>
      </c>
      <c r="AO259" s="95">
        <f t="shared" si="896"/>
        <v>0</v>
      </c>
      <c r="AP259" s="95">
        <f t="shared" si="896"/>
        <v>0</v>
      </c>
      <c r="AQ259" s="95">
        <f t="shared" si="896"/>
        <v>0</v>
      </c>
      <c r="AR259" s="95">
        <f t="shared" si="896"/>
        <v>0</v>
      </c>
      <c r="AS259" s="95">
        <f t="shared" si="896"/>
        <v>0</v>
      </c>
      <c r="AT259" s="95">
        <f t="shared" si="896"/>
        <v>0</v>
      </c>
      <c r="AU259" s="95">
        <f t="shared" si="896"/>
        <v>0</v>
      </c>
      <c r="AV259" s="95">
        <f t="shared" si="896"/>
        <v>0</v>
      </c>
      <c r="AW259" s="95">
        <f>SUM(AW260)</f>
        <v>0</v>
      </c>
      <c r="AX259" s="95">
        <f>SUM(AX260)</f>
        <v>0</v>
      </c>
      <c r="AY259" s="95">
        <f>SUM(AY260)</f>
        <v>0</v>
      </c>
      <c r="AZ259" s="95">
        <f t="shared" si="896"/>
        <v>0</v>
      </c>
      <c r="BA259" s="95">
        <f t="shared" si="896"/>
        <v>0</v>
      </c>
      <c r="BB259" s="95">
        <f t="shared" si="896"/>
        <v>0</v>
      </c>
      <c r="BC259" s="95">
        <f t="shared" si="896"/>
        <v>0</v>
      </c>
      <c r="BD259" s="95">
        <f t="shared" si="896"/>
        <v>0</v>
      </c>
      <c r="BE259" s="95">
        <f t="shared" si="896"/>
        <v>2</v>
      </c>
      <c r="BF259" s="95">
        <f t="shared" si="896"/>
        <v>65545.983999999997</v>
      </c>
      <c r="BG259" s="95">
        <f t="shared" si="896"/>
        <v>0</v>
      </c>
      <c r="BH259" s="95">
        <f t="shared" si="896"/>
        <v>0</v>
      </c>
      <c r="BI259" s="95">
        <f t="shared" si="896"/>
        <v>0</v>
      </c>
      <c r="BJ259" s="95">
        <f t="shared" si="896"/>
        <v>0</v>
      </c>
      <c r="BK259" s="95">
        <f t="shared" si="896"/>
        <v>0</v>
      </c>
      <c r="BL259" s="95">
        <f t="shared" si="896"/>
        <v>0</v>
      </c>
      <c r="BM259" s="95">
        <f t="shared" si="896"/>
        <v>0</v>
      </c>
      <c r="BN259" s="95">
        <f t="shared" si="896"/>
        <v>0</v>
      </c>
      <c r="BO259" s="95">
        <f t="shared" si="896"/>
        <v>2</v>
      </c>
      <c r="BP259" s="95">
        <f t="shared" si="896"/>
        <v>55304.423999999999</v>
      </c>
      <c r="BQ259" s="95">
        <f t="shared" si="896"/>
        <v>0</v>
      </c>
      <c r="BR259" s="95">
        <f t="shared" si="896"/>
        <v>0</v>
      </c>
      <c r="BS259" s="95">
        <f t="shared" si="896"/>
        <v>7</v>
      </c>
      <c r="BT259" s="97">
        <f t="shared" si="896"/>
        <v>236580.03599999999</v>
      </c>
      <c r="BU259" s="98">
        <f t="shared" si="896"/>
        <v>0</v>
      </c>
      <c r="BV259" s="95">
        <f t="shared" si="896"/>
        <v>0</v>
      </c>
      <c r="BW259" s="95">
        <f t="shared" si="896"/>
        <v>0</v>
      </c>
      <c r="BX259" s="95">
        <f t="shared" si="896"/>
        <v>0</v>
      </c>
      <c r="BY259" s="95">
        <f t="shared" si="896"/>
        <v>0</v>
      </c>
      <c r="BZ259" s="95">
        <f t="shared" ref="BZ259:DQ259" si="897">SUM(BZ260)</f>
        <v>0</v>
      </c>
      <c r="CA259" s="95">
        <f>SUM(CA260)</f>
        <v>0</v>
      </c>
      <c r="CB259" s="95">
        <f>SUM(CB260)</f>
        <v>0</v>
      </c>
      <c r="CC259" s="99">
        <f t="shared" si="897"/>
        <v>0</v>
      </c>
      <c r="CD259" s="95">
        <f t="shared" si="897"/>
        <v>0</v>
      </c>
      <c r="CE259" s="95">
        <f t="shared" si="897"/>
        <v>0</v>
      </c>
      <c r="CF259" s="95">
        <f t="shared" si="897"/>
        <v>0</v>
      </c>
      <c r="CG259" s="95">
        <f t="shared" si="897"/>
        <v>0</v>
      </c>
      <c r="CH259" s="95">
        <f t="shared" si="897"/>
        <v>0</v>
      </c>
      <c r="CI259" s="95">
        <f t="shared" si="897"/>
        <v>0</v>
      </c>
      <c r="CJ259" s="95">
        <f t="shared" si="897"/>
        <v>0</v>
      </c>
      <c r="CK259" s="95">
        <f t="shared" si="897"/>
        <v>3</v>
      </c>
      <c r="CL259" s="95">
        <f t="shared" si="897"/>
        <v>92174.04</v>
      </c>
      <c r="CM259" s="95">
        <f t="shared" si="897"/>
        <v>2</v>
      </c>
      <c r="CN259" s="95">
        <f t="shared" si="897"/>
        <v>51207.799999999996</v>
      </c>
      <c r="CO259" s="95">
        <f t="shared" si="897"/>
        <v>10</v>
      </c>
      <c r="CP259" s="95">
        <f t="shared" si="897"/>
        <v>284203.28999999998</v>
      </c>
      <c r="CQ259" s="95">
        <f t="shared" si="897"/>
        <v>0</v>
      </c>
      <c r="CR259" s="95">
        <f t="shared" si="897"/>
        <v>0</v>
      </c>
      <c r="CS259" s="95">
        <f t="shared" si="897"/>
        <v>10</v>
      </c>
      <c r="CT259" s="95">
        <f t="shared" si="897"/>
        <v>368696.16</v>
      </c>
      <c r="CU259" s="95">
        <f t="shared" si="897"/>
        <v>0</v>
      </c>
      <c r="CV259" s="95">
        <f t="shared" si="897"/>
        <v>0</v>
      </c>
      <c r="CW259" s="95">
        <f t="shared" si="897"/>
        <v>0</v>
      </c>
      <c r="CX259" s="95">
        <f t="shared" si="897"/>
        <v>0</v>
      </c>
      <c r="CY259" s="95">
        <f t="shared" si="897"/>
        <v>0</v>
      </c>
      <c r="CZ259" s="95">
        <f t="shared" si="897"/>
        <v>0</v>
      </c>
      <c r="DA259" s="95">
        <f t="shared" si="897"/>
        <v>0</v>
      </c>
      <c r="DB259" s="95">
        <f t="shared" si="897"/>
        <v>0</v>
      </c>
      <c r="DC259" s="95">
        <f t="shared" si="897"/>
        <v>0</v>
      </c>
      <c r="DD259" s="95">
        <f t="shared" si="897"/>
        <v>0</v>
      </c>
      <c r="DE259" s="95">
        <f t="shared" si="897"/>
        <v>1</v>
      </c>
      <c r="DF259" s="95">
        <f t="shared" si="897"/>
        <v>36869.616000000002</v>
      </c>
      <c r="DG259" s="95">
        <f t="shared" si="897"/>
        <v>0</v>
      </c>
      <c r="DH259" s="95">
        <f t="shared" si="897"/>
        <v>0</v>
      </c>
      <c r="DI259" s="95">
        <f t="shared" si="897"/>
        <v>0</v>
      </c>
      <c r="DJ259" s="95">
        <f t="shared" si="897"/>
        <v>0</v>
      </c>
      <c r="DK259" s="95">
        <f t="shared" si="897"/>
        <v>137</v>
      </c>
      <c r="DL259" s="95">
        <f t="shared" si="897"/>
        <v>4007010.35</v>
      </c>
      <c r="DM259" s="95">
        <f t="shared" si="897"/>
        <v>0</v>
      </c>
      <c r="DN259" s="95">
        <f t="shared" si="897"/>
        <v>108.23</v>
      </c>
      <c r="DO259" s="95">
        <f t="shared" si="897"/>
        <v>108.23</v>
      </c>
      <c r="DQ259" s="95">
        <f t="shared" si="897"/>
        <v>137</v>
      </c>
    </row>
    <row r="260" spans="1:121" ht="45" hidden="1" customHeight="1" x14ac:dyDescent="0.25">
      <c r="A260" s="128"/>
      <c r="B260" s="129">
        <v>222</v>
      </c>
      <c r="C260" s="101" t="s">
        <v>610</v>
      </c>
      <c r="D260" s="281" t="s">
        <v>611</v>
      </c>
      <c r="E260" s="89">
        <v>23150</v>
      </c>
      <c r="F260" s="130">
        <v>0.79</v>
      </c>
      <c r="G260" s="104">
        <v>1</v>
      </c>
      <c r="H260" s="105"/>
      <c r="I260" s="106">
        <v>1.4</v>
      </c>
      <c r="J260" s="106">
        <v>1.68</v>
      </c>
      <c r="K260" s="106">
        <v>2.23</v>
      </c>
      <c r="L260" s="107">
        <v>2.57</v>
      </c>
      <c r="M260" s="110"/>
      <c r="N260" s="109">
        <f>(M260*$E260*$F260*$G260*$I260*$N$11)</f>
        <v>0</v>
      </c>
      <c r="O260" s="110"/>
      <c r="P260" s="110">
        <f>(O260*$E260*$F260*$G260*$I260*$P$11)</f>
        <v>0</v>
      </c>
      <c r="Q260" s="110"/>
      <c r="R260" s="109">
        <f>(Q260*$E260*$F260*$G260*$I260*$R$11)</f>
        <v>0</v>
      </c>
      <c r="S260" s="110"/>
      <c r="T260" s="109">
        <f t="shared" ref="T260" si="898">(S260/12*2*$E260*$F260*$G260*$I260*$T$11)+(S260/12*10*$E260*$F260*$G260*$I260*$T$12)</f>
        <v>0</v>
      </c>
      <c r="U260" s="110"/>
      <c r="V260" s="109">
        <f>(U260*$E260*$F260*$G260*$I260*$V$11)</f>
        <v>0</v>
      </c>
      <c r="W260" s="110"/>
      <c r="X260" s="109">
        <f>(W260*$E260*$F260*$G260*$I260*$X$11)</f>
        <v>0</v>
      </c>
      <c r="Y260" s="110"/>
      <c r="Z260" s="109">
        <f>(Y260*$E260*$F260*$G260*$I260*$Z$11)</f>
        <v>0</v>
      </c>
      <c r="AA260" s="110"/>
      <c r="AB260" s="109">
        <f>(AA260*$E260*$F260*$G260*$I260*$AB$11)</f>
        <v>0</v>
      </c>
      <c r="AC260" s="110"/>
      <c r="AD260" s="109">
        <f>(AC260*$E260*$F260*$G260*$I260*$AD$11)</f>
        <v>0</v>
      </c>
      <c r="AE260" s="110"/>
      <c r="AF260" s="109">
        <f>(AE260*$E260*$F260*$G260*$I260*$AF$11)</f>
        <v>0</v>
      </c>
      <c r="AG260" s="110">
        <v>100</v>
      </c>
      <c r="AH260" s="109">
        <f>(AG260*$E260*$F260*$G260*$I260*$AH$11)</f>
        <v>2816429</v>
      </c>
      <c r="AI260" s="110"/>
      <c r="AJ260" s="109">
        <f>(AI260*$E260*$F260*$G260*$I260*$AJ$11)</f>
        <v>0</v>
      </c>
      <c r="AK260" s="110"/>
      <c r="AL260" s="110">
        <f>(AK260*$E260*$F260*$G260*$I260*$AL$11)</f>
        <v>0</v>
      </c>
      <c r="AM260" s="110"/>
      <c r="AN260" s="109">
        <f>(AM260*$E260*$F260*$G260*$J260*$AN$11)</f>
        <v>0</v>
      </c>
      <c r="AO260" s="132">
        <v>0</v>
      </c>
      <c r="AP260" s="109">
        <f>(AO260*$E260*$F260*$G260*$J260*$AP$11)</f>
        <v>0</v>
      </c>
      <c r="AQ260" s="110"/>
      <c r="AR260" s="116">
        <f>(AQ260*$E260*$F260*$G260*$J260*$AR$11)</f>
        <v>0</v>
      </c>
      <c r="AS260" s="205"/>
      <c r="AT260" s="109">
        <f>(AS260*$E260*$F260*$G260*$I260*$AT$11)</f>
        <v>0</v>
      </c>
      <c r="AU260" s="110"/>
      <c r="AV260" s="110">
        <f>(AU260*$E260*$F260*$G260*$I260*$AV$11)</f>
        <v>0</v>
      </c>
      <c r="AW260" s="110"/>
      <c r="AX260" s="109">
        <f>(AW260*$E260*$F260*$G260*$I260*$AX$11)</f>
        <v>0</v>
      </c>
      <c r="AY260" s="110"/>
      <c r="AZ260" s="109">
        <f>(AY260*$E260*$F260*$G260*$I260*$AZ$11)</f>
        <v>0</v>
      </c>
      <c r="BA260" s="110"/>
      <c r="BB260" s="109">
        <f>(BA260*$E260*$F260*$G260*$I260*$BB$11)</f>
        <v>0</v>
      </c>
      <c r="BC260" s="110"/>
      <c r="BD260" s="109">
        <f>(BC260*$E260*$F260*$G260*$I260*$BD$11)</f>
        <v>0</v>
      </c>
      <c r="BE260" s="110">
        <v>2</v>
      </c>
      <c r="BF260" s="109">
        <f>(BE260*$E260*$F260*$G260*$I260*$BF$11)</f>
        <v>65545.983999999997</v>
      </c>
      <c r="BG260" s="110"/>
      <c r="BH260" s="109">
        <f>(BG260*$E260*$F260*$G260*$J260*$BH$11)</f>
        <v>0</v>
      </c>
      <c r="BI260" s="110"/>
      <c r="BJ260" s="109">
        <f>(BI260*$E260*$F260*$G260*$J260*$BJ$11)</f>
        <v>0</v>
      </c>
      <c r="BK260" s="110"/>
      <c r="BL260" s="109">
        <f>(BK260*$E260*$F260*$G260*$J260*$BL$11)</f>
        <v>0</v>
      </c>
      <c r="BM260" s="110"/>
      <c r="BN260" s="109">
        <f>(BM260*$E260*$F260*$G260*$J260*$BN$11)</f>
        <v>0</v>
      </c>
      <c r="BO260" s="110">
        <v>2</v>
      </c>
      <c r="BP260" s="109">
        <f>(BO260*$E260*$F260*$G260*$J260*$BP$11)</f>
        <v>55304.423999999999</v>
      </c>
      <c r="BQ260" s="110"/>
      <c r="BR260" s="109">
        <f>(BQ260*$E260*$F260*$G260*$J260*$BR$11)</f>
        <v>0</v>
      </c>
      <c r="BS260" s="110">
        <v>7</v>
      </c>
      <c r="BT260" s="116">
        <f>(BS260*$E260*$F260*$G260*$J260*$BT$11)</f>
        <v>236580.03599999999</v>
      </c>
      <c r="BU260" s="133"/>
      <c r="BV260" s="109">
        <f>(BU260*$E260*$F260*$G260*$I260*$BV$11)</f>
        <v>0</v>
      </c>
      <c r="BW260" s="110"/>
      <c r="BX260" s="109">
        <f>(BW260*$E260*$F260*$G260*$I260*$BX$11)</f>
        <v>0</v>
      </c>
      <c r="BY260" s="110"/>
      <c r="BZ260" s="109">
        <f>(BY260*$E260*$F260*$G260*$I260*$BZ$11)</f>
        <v>0</v>
      </c>
      <c r="CA260" s="110"/>
      <c r="CB260" s="109">
        <f>(CA260*$E260*$F260*$G260*$J260*$CB$11)</f>
        <v>0</v>
      </c>
      <c r="CC260" s="134"/>
      <c r="CD260" s="110">
        <f>(CC260*$E260*$F260*$G260*$I260*$CD$11)</f>
        <v>0</v>
      </c>
      <c r="CE260" s="110"/>
      <c r="CF260" s="109">
        <f>(CE260*$E260*$F260*$G260*$I260*$CF$11)</f>
        <v>0</v>
      </c>
      <c r="CG260" s="110"/>
      <c r="CH260" s="109">
        <f>(CG260*$E260*$F260*$G260*$I260*$CH$11)</f>
        <v>0</v>
      </c>
      <c r="CI260" s="110"/>
      <c r="CJ260" s="109">
        <f>(CI260*$E260*$F260*$G260*$I260*$CJ$11)</f>
        <v>0</v>
      </c>
      <c r="CK260" s="110">
        <v>3</v>
      </c>
      <c r="CL260" s="109">
        <f>(CK260*$E260*$F260*$G260*$I260*$CL$11)</f>
        <v>92174.04</v>
      </c>
      <c r="CM260" s="110">
        <v>2</v>
      </c>
      <c r="CN260" s="109">
        <f>(CM260*$E260*$F260*$G260*$I260*$CN$11)</f>
        <v>51207.799999999996</v>
      </c>
      <c r="CO260" s="110">
        <v>10</v>
      </c>
      <c r="CP260" s="109">
        <f>(CO260*$E260*$F260*$G260*$I260*$CP$11)</f>
        <v>284203.28999999998</v>
      </c>
      <c r="CQ260" s="110"/>
      <c r="CR260" s="109">
        <f>(CQ260*$E260*$F260*$G260*$J260*$CR$11)</f>
        <v>0</v>
      </c>
      <c r="CS260" s="110">
        <v>10</v>
      </c>
      <c r="CT260" s="109">
        <f>(CS260*$E260*$F260*$G260*$J260*$CT$11)</f>
        <v>368696.16</v>
      </c>
      <c r="CU260" s="110"/>
      <c r="CV260" s="109">
        <f>(CU260*$E260*$F260*$G260*$J260*$CV$11)</f>
        <v>0</v>
      </c>
      <c r="CW260" s="132">
        <v>0</v>
      </c>
      <c r="CX260" s="109">
        <f>(CW260*$E260*$F260*$G260*$J260*$CX$11)</f>
        <v>0</v>
      </c>
      <c r="CY260" s="110"/>
      <c r="CZ260" s="116">
        <f>(CY260*$E260*$F260*$G260*$J260*$CZ$11)</f>
        <v>0</v>
      </c>
      <c r="DA260" s="110"/>
      <c r="DB260" s="109">
        <f>(DA260*$E260*$F260*$G260*$J260*$DB$11)</f>
        <v>0</v>
      </c>
      <c r="DC260" s="134"/>
      <c r="DD260" s="109">
        <f>(DC260*$E260*$F260*$G260*$J260*$DD$11)</f>
        <v>0</v>
      </c>
      <c r="DE260" s="110">
        <v>1</v>
      </c>
      <c r="DF260" s="109">
        <f>(DE260*$E260*$F260*$G260*$J260*$DF$11)</f>
        <v>36869.616000000002</v>
      </c>
      <c r="DG260" s="110"/>
      <c r="DH260" s="109">
        <f>(DG260*$E260*$F260*$G260*$K260*$DH$11)</f>
        <v>0</v>
      </c>
      <c r="DI260" s="110"/>
      <c r="DJ260" s="122">
        <f>(DI260*$E260*$F260*$G260*$L260*$DJ$11)</f>
        <v>0</v>
      </c>
      <c r="DK260" s="123">
        <f>SUM(M260,O260,Q260,S260,U260,W260,Y260,AA260,AC260,AE260,AG260,AI260,AO260,AS260,AU260,BY260,AK260,AY260,BA260,BC260,CO260,BE260,BG260,AM260,BK260,AQ260,CQ260,BM260,CS260,BO260,BQ260,BS260,CA260,BU260,BW260,CC260,CE260,CG260,CI260,CK260,CM260,CU260,CW260,BI260,AW260,CY260,DA260,DC260,DE260,DG260,DI260)</f>
        <v>137</v>
      </c>
      <c r="DL260" s="122">
        <f>SUM(N260,P260,R260,T260,V260,X260,Z260,AB260,AD260,AF260,AH260,AJ260,AP260,AT260,AV260,BZ260,AL260,AZ260,BB260,BD260,CP260,BF260,BH260,AN260,BL260,AR260,CR260,BN260,CT260,BP260,BR260,BT260,CB260,BV260,BX260,CD260,CF260,CH260,CJ260,CL260,CN260,CV260,CX260,BJ260,AX260,CZ260,DB260,DD260,DF260,DH260,DJ260)</f>
        <v>4007010.35</v>
      </c>
      <c r="DM260" s="1"/>
      <c r="DN260" s="1">
        <f>DK260*F260</f>
        <v>108.23</v>
      </c>
      <c r="DO260" s="52">
        <f>DK260*F260</f>
        <v>108.23</v>
      </c>
      <c r="DQ260" s="52">
        <f>DK260*G260</f>
        <v>137</v>
      </c>
    </row>
    <row r="261" spans="1:121" s="127" customFormat="1" ht="15.75" hidden="1" customHeight="1" x14ac:dyDescent="0.25">
      <c r="A261" s="85">
        <v>27</v>
      </c>
      <c r="B261" s="86"/>
      <c r="C261" s="87"/>
      <c r="D261" s="88" t="s">
        <v>612</v>
      </c>
      <c r="E261" s="89">
        <v>23150</v>
      </c>
      <c r="F261" s="282">
        <v>0.73</v>
      </c>
      <c r="G261" s="124">
        <v>1</v>
      </c>
      <c r="H261" s="105"/>
      <c r="I261" s="125">
        <v>1.4</v>
      </c>
      <c r="J261" s="125">
        <v>1.68</v>
      </c>
      <c r="K261" s="125">
        <v>2.23</v>
      </c>
      <c r="L261" s="126">
        <v>2.57</v>
      </c>
      <c r="M261" s="95">
        <f>SUM(M262:M275)</f>
        <v>783</v>
      </c>
      <c r="N261" s="95">
        <f t="shared" ref="N261:BY261" si="899">SUM(N262:N275)</f>
        <v>22521903.460000001</v>
      </c>
      <c r="O261" s="95">
        <f t="shared" si="899"/>
        <v>982</v>
      </c>
      <c r="P261" s="95">
        <f t="shared" si="899"/>
        <v>25449401.530000001</v>
      </c>
      <c r="Q261" s="95">
        <f t="shared" si="899"/>
        <v>306</v>
      </c>
      <c r="R261" s="95">
        <f t="shared" si="899"/>
        <v>7212877.9099999992</v>
      </c>
      <c r="S261" s="95">
        <f t="shared" si="899"/>
        <v>0</v>
      </c>
      <c r="T261" s="95">
        <f t="shared" si="899"/>
        <v>0</v>
      </c>
      <c r="U261" s="95">
        <f t="shared" si="899"/>
        <v>62</v>
      </c>
      <c r="V261" s="95">
        <f t="shared" si="899"/>
        <v>2210362</v>
      </c>
      <c r="W261" s="95">
        <f t="shared" si="899"/>
        <v>0</v>
      </c>
      <c r="X261" s="95">
        <f t="shared" si="899"/>
        <v>0</v>
      </c>
      <c r="Y261" s="95">
        <f t="shared" si="899"/>
        <v>0</v>
      </c>
      <c r="Z261" s="95">
        <f t="shared" si="899"/>
        <v>0</v>
      </c>
      <c r="AA261" s="95">
        <f t="shared" si="899"/>
        <v>0</v>
      </c>
      <c r="AB261" s="95">
        <f t="shared" si="899"/>
        <v>0</v>
      </c>
      <c r="AC261" s="95">
        <f t="shared" si="899"/>
        <v>377</v>
      </c>
      <c r="AD261" s="95">
        <f t="shared" si="899"/>
        <v>9840875.1699999999</v>
      </c>
      <c r="AE261" s="95">
        <f t="shared" si="899"/>
        <v>0</v>
      </c>
      <c r="AF261" s="95">
        <f t="shared" si="899"/>
        <v>0</v>
      </c>
      <c r="AG261" s="95">
        <f t="shared" si="899"/>
        <v>10</v>
      </c>
      <c r="AH261" s="95">
        <f t="shared" si="899"/>
        <v>356510</v>
      </c>
      <c r="AI261" s="95">
        <f t="shared" si="899"/>
        <v>2464</v>
      </c>
      <c r="AJ261" s="95">
        <f t="shared" si="899"/>
        <v>55832058.800000004</v>
      </c>
      <c r="AK261" s="95">
        <f t="shared" si="899"/>
        <v>2215</v>
      </c>
      <c r="AL261" s="95">
        <f t="shared" si="899"/>
        <v>56451932.459999993</v>
      </c>
      <c r="AM261" s="95">
        <f t="shared" si="899"/>
        <v>1122</v>
      </c>
      <c r="AN261" s="95">
        <f t="shared" si="899"/>
        <v>32457201.924000006</v>
      </c>
      <c r="AO261" s="95">
        <f t="shared" si="899"/>
        <v>0</v>
      </c>
      <c r="AP261" s="95">
        <f t="shared" si="899"/>
        <v>0</v>
      </c>
      <c r="AQ261" s="95">
        <f t="shared" si="899"/>
        <v>291</v>
      </c>
      <c r="AR261" s="95">
        <f t="shared" si="899"/>
        <v>8621267.4239999987</v>
      </c>
      <c r="AS261" s="95">
        <f t="shared" si="899"/>
        <v>15</v>
      </c>
      <c r="AT261" s="95">
        <f t="shared" si="899"/>
        <v>362991.99999999994</v>
      </c>
      <c r="AU261" s="95">
        <f t="shared" si="899"/>
        <v>83</v>
      </c>
      <c r="AV261" s="95">
        <f t="shared" si="899"/>
        <v>1957337.13</v>
      </c>
      <c r="AW261" s="95">
        <f>SUM(AW262:AW275)</f>
        <v>0</v>
      </c>
      <c r="AX261" s="95">
        <f>SUM(AX262:AX275)</f>
        <v>0</v>
      </c>
      <c r="AY261" s="95">
        <f>SUM(AY262:AY275)</f>
        <v>0</v>
      </c>
      <c r="AZ261" s="95">
        <f t="shared" si="899"/>
        <v>0</v>
      </c>
      <c r="BA261" s="95">
        <f t="shared" si="899"/>
        <v>0</v>
      </c>
      <c r="BB261" s="95">
        <f t="shared" si="899"/>
        <v>0</v>
      </c>
      <c r="BC261" s="95">
        <f t="shared" si="899"/>
        <v>0</v>
      </c>
      <c r="BD261" s="95">
        <f t="shared" si="899"/>
        <v>0</v>
      </c>
      <c r="BE261" s="95">
        <f t="shared" si="899"/>
        <v>415</v>
      </c>
      <c r="BF261" s="95">
        <f t="shared" si="899"/>
        <v>10516319.015999997</v>
      </c>
      <c r="BG261" s="95">
        <f t="shared" si="899"/>
        <v>1751</v>
      </c>
      <c r="BH261" s="95">
        <f t="shared" si="899"/>
        <v>55110352.919999994</v>
      </c>
      <c r="BI261" s="95">
        <f t="shared" si="899"/>
        <v>885</v>
      </c>
      <c r="BJ261" s="95">
        <f t="shared" si="899"/>
        <v>25301773.98</v>
      </c>
      <c r="BK261" s="95">
        <f t="shared" si="899"/>
        <v>0</v>
      </c>
      <c r="BL261" s="95">
        <f t="shared" si="899"/>
        <v>0</v>
      </c>
      <c r="BM261" s="95">
        <f t="shared" si="899"/>
        <v>615</v>
      </c>
      <c r="BN261" s="95">
        <f t="shared" si="899"/>
        <v>21151414.199999996</v>
      </c>
      <c r="BO261" s="95">
        <f t="shared" si="899"/>
        <v>1328</v>
      </c>
      <c r="BP261" s="95">
        <f t="shared" si="899"/>
        <v>38637646.320000008</v>
      </c>
      <c r="BQ261" s="95">
        <f t="shared" si="899"/>
        <v>796</v>
      </c>
      <c r="BR261" s="95">
        <f t="shared" si="899"/>
        <v>24098556.619199999</v>
      </c>
      <c r="BS261" s="95">
        <f t="shared" si="899"/>
        <v>974</v>
      </c>
      <c r="BT261" s="97">
        <f t="shared" si="899"/>
        <v>28732553.976</v>
      </c>
      <c r="BU261" s="98">
        <f t="shared" si="899"/>
        <v>511</v>
      </c>
      <c r="BV261" s="95">
        <f t="shared" si="899"/>
        <v>12411733.6</v>
      </c>
      <c r="BW261" s="95">
        <f t="shared" si="899"/>
        <v>729</v>
      </c>
      <c r="BX261" s="95">
        <f t="shared" si="899"/>
        <v>17671228.399999999</v>
      </c>
      <c r="BY261" s="95">
        <f t="shared" si="899"/>
        <v>0</v>
      </c>
      <c r="BZ261" s="95">
        <f t="shared" ref="BZ261:DQ261" si="900">SUM(BZ262:BZ275)</f>
        <v>0</v>
      </c>
      <c r="CA261" s="95">
        <f>SUM(CA262:CA275)</f>
        <v>971</v>
      </c>
      <c r="CB261" s="95">
        <f>SUM(CB262:CB275)</f>
        <v>28304819.759999998</v>
      </c>
      <c r="CC261" s="99">
        <f t="shared" si="900"/>
        <v>0</v>
      </c>
      <c r="CD261" s="95">
        <f t="shared" si="900"/>
        <v>0</v>
      </c>
      <c r="CE261" s="95">
        <f t="shared" si="900"/>
        <v>140</v>
      </c>
      <c r="CF261" s="95">
        <f t="shared" si="900"/>
        <v>3286860.15</v>
      </c>
      <c r="CG261" s="95">
        <f t="shared" si="900"/>
        <v>279</v>
      </c>
      <c r="CH261" s="95">
        <f t="shared" si="900"/>
        <v>6546787.5899999999</v>
      </c>
      <c r="CI261" s="95">
        <f t="shared" si="900"/>
        <v>745</v>
      </c>
      <c r="CJ261" s="95">
        <f t="shared" si="900"/>
        <v>17685261.93</v>
      </c>
      <c r="CK261" s="95">
        <f t="shared" si="900"/>
        <v>541</v>
      </c>
      <c r="CL261" s="95">
        <f t="shared" si="900"/>
        <v>13404257.439999998</v>
      </c>
      <c r="CM261" s="95">
        <f t="shared" si="900"/>
        <v>1323</v>
      </c>
      <c r="CN261" s="95">
        <f t="shared" si="900"/>
        <v>32294620.399999995</v>
      </c>
      <c r="CO261" s="95">
        <f t="shared" si="900"/>
        <v>735</v>
      </c>
      <c r="CP261" s="95">
        <f t="shared" si="900"/>
        <v>17791242.629999999</v>
      </c>
      <c r="CQ261" s="95">
        <f t="shared" si="900"/>
        <v>1589</v>
      </c>
      <c r="CR261" s="95">
        <f t="shared" si="900"/>
        <v>46303356.749999993</v>
      </c>
      <c r="CS261" s="95">
        <f t="shared" si="900"/>
        <v>665</v>
      </c>
      <c r="CT261" s="95">
        <f t="shared" si="900"/>
        <v>19434565.751999997</v>
      </c>
      <c r="CU261" s="95">
        <f t="shared" si="900"/>
        <v>718</v>
      </c>
      <c r="CV261" s="95">
        <f t="shared" si="900"/>
        <v>20594480.759999998</v>
      </c>
      <c r="CW261" s="95">
        <f t="shared" si="900"/>
        <v>1099</v>
      </c>
      <c r="CX261" s="95">
        <f t="shared" si="900"/>
        <v>30735919.788000003</v>
      </c>
      <c r="CY261" s="95">
        <f t="shared" si="900"/>
        <v>49</v>
      </c>
      <c r="CZ261" s="95">
        <f t="shared" si="900"/>
        <v>1391944.68</v>
      </c>
      <c r="DA261" s="95">
        <f t="shared" si="900"/>
        <v>156</v>
      </c>
      <c r="DB261" s="95">
        <f t="shared" si="900"/>
        <v>4607535.24</v>
      </c>
      <c r="DC261" s="95">
        <f t="shared" si="900"/>
        <v>28</v>
      </c>
      <c r="DD261" s="95">
        <f t="shared" si="900"/>
        <v>808175.76</v>
      </c>
      <c r="DE261" s="95">
        <f t="shared" si="900"/>
        <v>660</v>
      </c>
      <c r="DF261" s="95">
        <f t="shared" si="900"/>
        <v>19876301.087999996</v>
      </c>
      <c r="DG261" s="95">
        <f t="shared" si="900"/>
        <v>331</v>
      </c>
      <c r="DH261" s="95">
        <f t="shared" si="900"/>
        <v>12665658.079000002</v>
      </c>
      <c r="DI261" s="95">
        <f t="shared" si="900"/>
        <v>307</v>
      </c>
      <c r="DJ261" s="95">
        <f t="shared" si="900"/>
        <v>17198042.909299999</v>
      </c>
      <c r="DK261" s="95">
        <f t="shared" si="900"/>
        <v>27050</v>
      </c>
      <c r="DL261" s="95">
        <f t="shared" si="900"/>
        <v>749836129.54550016</v>
      </c>
      <c r="DM261" s="95">
        <f t="shared" si="900"/>
        <v>0</v>
      </c>
      <c r="DN261" s="95">
        <f t="shared" si="900"/>
        <v>20379.45</v>
      </c>
      <c r="DO261" s="95">
        <f t="shared" si="900"/>
        <v>20379.45</v>
      </c>
      <c r="DQ261" s="95">
        <f t="shared" si="900"/>
        <v>26996</v>
      </c>
    </row>
    <row r="262" spans="1:121" s="284" customFormat="1" ht="50.25" hidden="1" customHeight="1" x14ac:dyDescent="0.25">
      <c r="A262" s="142"/>
      <c r="B262" s="143">
        <v>223</v>
      </c>
      <c r="C262" s="101" t="s">
        <v>613</v>
      </c>
      <c r="D262" s="144" t="s">
        <v>614</v>
      </c>
      <c r="E262" s="89">
        <v>23150</v>
      </c>
      <c r="F262" s="145">
        <v>0.74</v>
      </c>
      <c r="G262" s="146">
        <v>1</v>
      </c>
      <c r="H262" s="147"/>
      <c r="I262" s="145">
        <v>1.4</v>
      </c>
      <c r="J262" s="145">
        <v>1.68</v>
      </c>
      <c r="K262" s="145">
        <v>2.23</v>
      </c>
      <c r="L262" s="148">
        <v>2.57</v>
      </c>
      <c r="M262" s="149">
        <v>60</v>
      </c>
      <c r="N262" s="150">
        <f>(M262*$E262*$F262*$G262*$I262)</f>
        <v>1439004</v>
      </c>
      <c r="O262" s="149">
        <v>8</v>
      </c>
      <c r="P262" s="149">
        <f>(O262*$E262*$F262*$G262*$I262)</f>
        <v>191867.19999999998</v>
      </c>
      <c r="Q262" s="149">
        <v>77</v>
      </c>
      <c r="R262" s="150">
        <f>(Q262*$E262*$F262*$G262*$I262)</f>
        <v>1846721.7999999998</v>
      </c>
      <c r="S262" s="149"/>
      <c r="T262" s="150">
        <f>(S262*$E262*$F262*$G262*$I262)</f>
        <v>0</v>
      </c>
      <c r="U262" s="149">
        <v>0</v>
      </c>
      <c r="V262" s="150">
        <f>(U262*$E262*$F262*$G262*$I262)</f>
        <v>0</v>
      </c>
      <c r="W262" s="149">
        <v>0</v>
      </c>
      <c r="X262" s="150">
        <f>(W262*$E262*$F262*$G262*$I262)</f>
        <v>0</v>
      </c>
      <c r="Y262" s="149"/>
      <c r="Z262" s="150">
        <f>(Y262*$E262*$F262*$G262*$I262)</f>
        <v>0</v>
      </c>
      <c r="AA262" s="149">
        <v>0</v>
      </c>
      <c r="AB262" s="150">
        <f>(AA262*$E262*$F262*$G262*$I262)</f>
        <v>0</v>
      </c>
      <c r="AC262" s="149">
        <v>5</v>
      </c>
      <c r="AD262" s="150">
        <f>(AC262*$E262*$F262*$G262*$I262)</f>
        <v>119916.99999999999</v>
      </c>
      <c r="AE262" s="149"/>
      <c r="AF262" s="150">
        <f>(AE262*$E262*$F262*$G262*$I262)</f>
        <v>0</v>
      </c>
      <c r="AG262" s="151"/>
      <c r="AH262" s="150">
        <f>(AG262*$E262*$F262*$G262*$I262)</f>
        <v>0</v>
      </c>
      <c r="AI262" s="149">
        <v>43</v>
      </c>
      <c r="AJ262" s="150">
        <f>(AI262*$E262*$F262*$G262*$I262)</f>
        <v>1031286.2</v>
      </c>
      <c r="AK262" s="149">
        <v>116</v>
      </c>
      <c r="AL262" s="149">
        <f>(AK262*$E262*$F262*$G262*$I262)</f>
        <v>2782074.4</v>
      </c>
      <c r="AM262" s="149">
        <v>154</v>
      </c>
      <c r="AN262" s="150">
        <f>(AM262*$E262*$F262*$G262*$J262)</f>
        <v>4432132.32</v>
      </c>
      <c r="AO262" s="283"/>
      <c r="AP262" s="150">
        <f>(AO262*$E262*$F262*$G262*$J262)</f>
        <v>0</v>
      </c>
      <c r="AQ262" s="149">
        <v>35</v>
      </c>
      <c r="AR262" s="153">
        <f>(AQ262*$E262*$F262*$G262*$J262)</f>
        <v>1007302.7999999999</v>
      </c>
      <c r="AS262" s="149">
        <v>5</v>
      </c>
      <c r="AT262" s="150">
        <f>(AS262*$E262*$F262*$G262*$I262)</f>
        <v>119916.99999999999</v>
      </c>
      <c r="AU262" s="149">
        <v>4</v>
      </c>
      <c r="AV262" s="149">
        <f>(AU262*$E262*$F262*$G262*$I262)</f>
        <v>95933.599999999991</v>
      </c>
      <c r="AW262" s="149"/>
      <c r="AX262" s="150">
        <f>(AW262*$E262*$F262*$G262*$I262)</f>
        <v>0</v>
      </c>
      <c r="AY262" s="149">
        <v>0</v>
      </c>
      <c r="AZ262" s="150">
        <f>(AY262*$E262*$F262*$G262*$I262)</f>
        <v>0</v>
      </c>
      <c r="BA262" s="149">
        <v>0</v>
      </c>
      <c r="BB262" s="150">
        <f>(BA262*$E262*$F262*$G262*$I262)</f>
        <v>0</v>
      </c>
      <c r="BC262" s="149">
        <v>0</v>
      </c>
      <c r="BD262" s="150">
        <f>(BC262*$E262*$F262*$G262*$I262)</f>
        <v>0</v>
      </c>
      <c r="BE262" s="149">
        <v>15</v>
      </c>
      <c r="BF262" s="150">
        <f>(BE262*$E262*$F262*$G262*$I262)</f>
        <v>359751</v>
      </c>
      <c r="BG262" s="149">
        <v>89</v>
      </c>
      <c r="BH262" s="150">
        <f>(BG262*$E262*$F262*$G262*$J262)</f>
        <v>2561427.12</v>
      </c>
      <c r="BI262" s="149">
        <v>260</v>
      </c>
      <c r="BJ262" s="150">
        <f>(BI262*$E262*$F262*$G262*$J262)</f>
        <v>7482820.7999999998</v>
      </c>
      <c r="BK262" s="149">
        <v>0</v>
      </c>
      <c r="BL262" s="150">
        <f>(BK262*$E262*$F262*$G262*$J262)</f>
        <v>0</v>
      </c>
      <c r="BM262" s="154">
        <v>24</v>
      </c>
      <c r="BN262" s="150">
        <f>(BM262*$E262*$F262*$G262*$J262)</f>
        <v>690721.91999999993</v>
      </c>
      <c r="BO262" s="149">
        <v>70</v>
      </c>
      <c r="BP262" s="150">
        <f>(BO262*$E262*$F262*$G262*$J262)</f>
        <v>2014605.5999999999</v>
      </c>
      <c r="BQ262" s="149">
        <v>41</v>
      </c>
      <c r="BR262" s="150">
        <f>(BQ262*$E262*$F262*$G262*$J262)</f>
        <v>1179983.28</v>
      </c>
      <c r="BS262" s="149">
        <v>90</v>
      </c>
      <c r="BT262" s="153">
        <f>(BS262*$E262*$F262*$G262*$J262)</f>
        <v>2590207.1999999997</v>
      </c>
      <c r="BU262" s="155">
        <v>2</v>
      </c>
      <c r="BV262" s="150">
        <f>(BU262*$E262*$F262*$G262*$I262)</f>
        <v>47966.799999999996</v>
      </c>
      <c r="BW262" s="149">
        <v>142</v>
      </c>
      <c r="BX262" s="150">
        <f>(BW262*$E262*$F262*$G262*$I262)</f>
        <v>3405642.8</v>
      </c>
      <c r="BY262" s="149">
        <v>0</v>
      </c>
      <c r="BZ262" s="150">
        <f>(BY262*$E262*$F262*$G262*$I262)</f>
        <v>0</v>
      </c>
      <c r="CA262" s="149">
        <v>33</v>
      </c>
      <c r="CB262" s="150">
        <f>(CA262*$E262*$F262*$G262*$J262)</f>
        <v>949742.64</v>
      </c>
      <c r="CC262" s="156"/>
      <c r="CD262" s="149">
        <f>(CC262*$E262*$F262*$G262*$I262)</f>
        <v>0</v>
      </c>
      <c r="CE262" s="149">
        <v>5</v>
      </c>
      <c r="CF262" s="150">
        <f>(CE262*$E262*$F262*$G262*$I262)</f>
        <v>119916.99999999999</v>
      </c>
      <c r="CG262" s="149">
        <v>3</v>
      </c>
      <c r="CH262" s="150">
        <f>(CG262*$E262*$F262*$G262*$I262)</f>
        <v>71950.2</v>
      </c>
      <c r="CI262" s="149">
        <v>8</v>
      </c>
      <c r="CJ262" s="150">
        <f>(CI262*$E262*$F262*$G262*$I262)</f>
        <v>191867.19999999998</v>
      </c>
      <c r="CK262" s="149">
        <v>17</v>
      </c>
      <c r="CL262" s="150">
        <f>(CK262*$E262*$F262*$G262*$I262)</f>
        <v>407717.8</v>
      </c>
      <c r="CM262" s="149">
        <v>50</v>
      </c>
      <c r="CN262" s="150">
        <f>(CM262*$E262*$F262*$G262*$I262)</f>
        <v>1199170</v>
      </c>
      <c r="CO262" s="149">
        <v>40</v>
      </c>
      <c r="CP262" s="150">
        <f>(CO262*$E262*$F262*$G262*$I262)</f>
        <v>959335.99999999988</v>
      </c>
      <c r="CQ262" s="149">
        <v>56</v>
      </c>
      <c r="CR262" s="150">
        <f>(CQ262*$E262*$F262*$G262*$J262)</f>
        <v>1611684.48</v>
      </c>
      <c r="CS262" s="149">
        <v>8</v>
      </c>
      <c r="CT262" s="150">
        <f>(CS262*$E262*$F262*$G262*$J262)</f>
        <v>230240.63999999998</v>
      </c>
      <c r="CU262" s="149">
        <v>1</v>
      </c>
      <c r="CV262" s="150">
        <f>(CU262*$E262*$F262*$G262*$J262)</f>
        <v>28780.079999999998</v>
      </c>
      <c r="CW262" s="152">
        <v>12</v>
      </c>
      <c r="CX262" s="150">
        <f>(CW262*$E262*$F262*$G262*$J262)</f>
        <v>345360.95999999996</v>
      </c>
      <c r="CY262" s="149"/>
      <c r="CZ262" s="153">
        <f>(CY262*$E262*$F262*$G262*$J262)</f>
        <v>0</v>
      </c>
      <c r="DA262" s="149">
        <v>3</v>
      </c>
      <c r="DB262" s="150">
        <f>(DA262*$E262*$F262*$G262*$J262)</f>
        <v>86340.239999999991</v>
      </c>
      <c r="DC262" s="156"/>
      <c r="DD262" s="150">
        <f>(DC262*$E262*$F262*$G262*$J262)</f>
        <v>0</v>
      </c>
      <c r="DE262" s="149">
        <v>35</v>
      </c>
      <c r="DF262" s="150">
        <f>(DE262*$E262*$F262*$G262*$J262)</f>
        <v>1007302.7999999999</v>
      </c>
      <c r="DG262" s="149">
        <v>41</v>
      </c>
      <c r="DH262" s="150">
        <f>(DG262*$E262*$F262*$G262*$K262)</f>
        <v>1566287.33</v>
      </c>
      <c r="DI262" s="149">
        <v>30</v>
      </c>
      <c r="DJ262" s="157">
        <f>(DI262*$E262*$F262*$G262*$L262)</f>
        <v>1320800.0999999999</v>
      </c>
      <c r="DK262" s="158">
        <f t="shared" ref="DK262:DL275" si="901">SUM(M262,O262,Q262,S262,U262,W262,Y262,AA262,AC262,AE262,AG262,AI262,AO262,AS262,AU262,BY262,AK262,AY262,BA262,BC262,CO262,BE262,BG262,AM262,BK262,AQ262,CQ262,BM262,CS262,BO262,BQ262,BS262,CA262,BU262,BW262,CC262,CE262,CG262,CI262,CK262,CM262,CU262,CW262,BI262,AW262,CY262,DA262,DC262,DE262,DG262,DI262)</f>
        <v>1582</v>
      </c>
      <c r="DL262" s="157">
        <f t="shared" si="901"/>
        <v>43495780.310000002</v>
      </c>
      <c r="DN262" s="159">
        <f t="shared" ref="DN262:DN275" si="902">DK262*F262</f>
        <v>1170.68</v>
      </c>
      <c r="DO262" s="52">
        <f t="shared" ref="DO262:DO275" si="903">DK262*F262</f>
        <v>1170.68</v>
      </c>
      <c r="DQ262" s="52">
        <f t="shared" ref="DQ262:DQ275" si="904">DK262*G262</f>
        <v>1582</v>
      </c>
    </row>
    <row r="263" spans="1:121" s="8" customFormat="1" ht="54.75" hidden="1" customHeight="1" x14ac:dyDescent="0.25">
      <c r="A263" s="128"/>
      <c r="B263" s="129">
        <v>224</v>
      </c>
      <c r="C263" s="101" t="s">
        <v>615</v>
      </c>
      <c r="D263" s="102" t="s">
        <v>616</v>
      </c>
      <c r="E263" s="89">
        <v>23150</v>
      </c>
      <c r="F263" s="130">
        <v>0.69</v>
      </c>
      <c r="G263" s="104">
        <v>1</v>
      </c>
      <c r="H263" s="105"/>
      <c r="I263" s="106">
        <v>1.4</v>
      </c>
      <c r="J263" s="106">
        <v>1.68</v>
      </c>
      <c r="K263" s="106">
        <v>2.23</v>
      </c>
      <c r="L263" s="107">
        <v>2.57</v>
      </c>
      <c r="M263" s="110">
        <v>13</v>
      </c>
      <c r="N263" s="109">
        <f>(M263*$E263*$F263*$G263*$I263*$N$11)</f>
        <v>319789.46999999997</v>
      </c>
      <c r="O263" s="110"/>
      <c r="P263" s="110">
        <f>(O263*$E263*$F263*$G263*$I263*$P$11)</f>
        <v>0</v>
      </c>
      <c r="Q263" s="110"/>
      <c r="R263" s="109">
        <f>(Q263*$E263*$F263*$G263*$I263*$R$11)</f>
        <v>0</v>
      </c>
      <c r="S263" s="110"/>
      <c r="T263" s="109">
        <f t="shared" ref="T263" si="905">(S263/12*2*$E263*$F263*$G263*$I263*$T$11)+(S263/12*10*$E263*$F263*$G263*$I263*$T$12)</f>
        <v>0</v>
      </c>
      <c r="U263" s="110"/>
      <c r="V263" s="109">
        <f>(U263*$E263*$F263*$G263*$I263*$V$11)</f>
        <v>0</v>
      </c>
      <c r="W263" s="110">
        <v>0</v>
      </c>
      <c r="X263" s="109">
        <f>(W263*$E263*$F263*$G263*$I263*$X$11)</f>
        <v>0</v>
      </c>
      <c r="Y263" s="110"/>
      <c r="Z263" s="109">
        <f>(Y263*$E263*$F263*$G263*$I263*$Z$11)</f>
        <v>0</v>
      </c>
      <c r="AA263" s="110">
        <v>0</v>
      </c>
      <c r="AB263" s="109">
        <f>(AA263*$E263*$F263*$G263*$I263*$AB$11)</f>
        <v>0</v>
      </c>
      <c r="AC263" s="110"/>
      <c r="AD263" s="109">
        <f>(AC263*$E263*$F263*$G263*$I263*$AD$11)</f>
        <v>0</v>
      </c>
      <c r="AE263" s="110"/>
      <c r="AF263" s="109">
        <f>(AE263*$E263*$F263*$G263*$I263*$AF$11)</f>
        <v>0</v>
      </c>
      <c r="AG263" s="112"/>
      <c r="AH263" s="109">
        <f>(AG263*$E263*$F263*$G263*$I263*$AH$11)</f>
        <v>0</v>
      </c>
      <c r="AI263" s="110">
        <v>5</v>
      </c>
      <c r="AJ263" s="109">
        <f>(AI263*$E263*$F263*$G263*$I263*$AJ$11)</f>
        <v>122995.95000000001</v>
      </c>
      <c r="AK263" s="110">
        <v>1</v>
      </c>
      <c r="AL263" s="110">
        <f>(AK263*$E263*$F263*$G263*$I263*$AL$11)</f>
        <v>24599.19</v>
      </c>
      <c r="AM263" s="110">
        <v>0</v>
      </c>
      <c r="AN263" s="109">
        <f>(AM263*$E263*$F263*$G263*$J263*$AN$11)</f>
        <v>0</v>
      </c>
      <c r="AO263" s="132"/>
      <c r="AP263" s="109">
        <f>(AO263*$E263*$F263*$G263*$J263*$AP$11)</f>
        <v>0</v>
      </c>
      <c r="AQ263" s="110">
        <v>2</v>
      </c>
      <c r="AR263" s="116">
        <f>(AQ263*$E263*$F263*$G263*$J263*$AR$11)</f>
        <v>59038.055999999997</v>
      </c>
      <c r="AS263" s="110"/>
      <c r="AT263" s="109">
        <f>(AS263*$E263*$F263*$G263*$I263*$AT$11)</f>
        <v>0</v>
      </c>
      <c r="AU263" s="110"/>
      <c r="AV263" s="110">
        <f>(AU263*$E263*$F263*$G263*$I263*$AV$11)</f>
        <v>0</v>
      </c>
      <c r="AW263" s="110"/>
      <c r="AX263" s="109">
        <f>(AW263*$E263*$F263*$G263*$I263*$AX$11)</f>
        <v>0</v>
      </c>
      <c r="AY263" s="110">
        <v>0</v>
      </c>
      <c r="AZ263" s="109">
        <f>(AY263*$E263*$F263*$G263*$I263*$AZ$11)</f>
        <v>0</v>
      </c>
      <c r="BA263" s="110">
        <v>0</v>
      </c>
      <c r="BB263" s="109">
        <f>(BA263*$E263*$F263*$G263*$I263*$BB$11)</f>
        <v>0</v>
      </c>
      <c r="BC263" s="110">
        <v>0</v>
      </c>
      <c r="BD263" s="109">
        <f>(BC263*$E263*$F263*$G263*$I263*$BD$11)</f>
        <v>0</v>
      </c>
      <c r="BE263" s="110"/>
      <c r="BF263" s="109">
        <f>(BE263*$E263*$F263*$G263*$I263*$BF$11)</f>
        <v>0</v>
      </c>
      <c r="BG263" s="110">
        <v>2</v>
      </c>
      <c r="BH263" s="109">
        <f>(BG263*$E263*$F263*$G263*$J263*$BH$11)</f>
        <v>53670.959999999992</v>
      </c>
      <c r="BI263" s="110"/>
      <c r="BJ263" s="109">
        <f>(BI263*$E263*$F263*$G263*$J263*$BJ$11)</f>
        <v>0</v>
      </c>
      <c r="BK263" s="110">
        <v>0</v>
      </c>
      <c r="BL263" s="109">
        <f>(BK263*$E263*$F263*$G263*$J263*$BL$11)</f>
        <v>0</v>
      </c>
      <c r="BM263" s="136"/>
      <c r="BN263" s="109">
        <f>(BM263*$E263*$F263*$G263*$J263*$BN$11)</f>
        <v>0</v>
      </c>
      <c r="BO263" s="110"/>
      <c r="BP263" s="109">
        <f>(BO263*$E263*$F263*$G263*$J263*$BP$11)</f>
        <v>0</v>
      </c>
      <c r="BQ263" s="110"/>
      <c r="BR263" s="109">
        <f>(BQ263*$E263*$F263*$G263*$J263*$BR$11)</f>
        <v>0</v>
      </c>
      <c r="BS263" s="110"/>
      <c r="BT263" s="116">
        <f>(BS263*$E263*$F263*$G263*$J263*$BT$11)</f>
        <v>0</v>
      </c>
      <c r="BU263" s="133"/>
      <c r="BV263" s="109">
        <f>(BU263*$E263*$F263*$G263*$I263*$BV$11)</f>
        <v>0</v>
      </c>
      <c r="BW263" s="110"/>
      <c r="BX263" s="109">
        <f>(BW263*$E263*$F263*$G263*$I263*$BX$11)</f>
        <v>0</v>
      </c>
      <c r="BY263" s="110">
        <v>0</v>
      </c>
      <c r="BZ263" s="109">
        <f>(BY263*$E263*$F263*$G263*$I263*$BZ$11)</f>
        <v>0</v>
      </c>
      <c r="CA263" s="110"/>
      <c r="CB263" s="109">
        <f>(CA263*$E263*$F263*$G263*$J263*$CB$11)</f>
        <v>0</v>
      </c>
      <c r="CC263" s="134"/>
      <c r="CD263" s="110">
        <f>(CC263*$E263*$F263*$G263*$I263*$CD$11)</f>
        <v>0</v>
      </c>
      <c r="CE263" s="110"/>
      <c r="CF263" s="109">
        <f>(CE263*$E263*$F263*$G263*$I263*$CF$11)</f>
        <v>0</v>
      </c>
      <c r="CG263" s="110"/>
      <c r="CH263" s="109">
        <f>(CG263*$E263*$F263*$G263*$I263*$CH$11)</f>
        <v>0</v>
      </c>
      <c r="CI263" s="110"/>
      <c r="CJ263" s="109">
        <f>(CI263*$E263*$F263*$G263*$I263*$CJ$11)</f>
        <v>0</v>
      </c>
      <c r="CK263" s="110"/>
      <c r="CL263" s="109">
        <f>(CK263*$E263*$F263*$G263*$I263*$CL$11)</f>
        <v>0</v>
      </c>
      <c r="CM263" s="110"/>
      <c r="CN263" s="109">
        <f>(CM263*$E263*$F263*$G263*$I263*$CN$11)</f>
        <v>0</v>
      </c>
      <c r="CO263" s="110"/>
      <c r="CP263" s="109">
        <f>(CO263*$E263*$F263*$G263*$I263*$CP$11)</f>
        <v>0</v>
      </c>
      <c r="CQ263" s="110">
        <v>2</v>
      </c>
      <c r="CR263" s="109">
        <f>(CQ263*$E263*$F263*$G263*$J263*$CR$11)</f>
        <v>59574.765599999999</v>
      </c>
      <c r="CS263" s="110"/>
      <c r="CT263" s="109">
        <f>(CS263*$E263*$F263*$G263*$J263*$CT$11)</f>
        <v>0</v>
      </c>
      <c r="CU263" s="110"/>
      <c r="CV263" s="109">
        <f>(CU263*$E263*$F263*$G263*$J263*$CV$11)</f>
        <v>0</v>
      </c>
      <c r="CW263" s="132"/>
      <c r="CX263" s="109">
        <f>(CW263*$E263*$F263*$G263*$J263*$CX$11)</f>
        <v>0</v>
      </c>
      <c r="CY263" s="110">
        <v>0</v>
      </c>
      <c r="CZ263" s="116">
        <f>(CY263*$E263*$F263*$G263*$J263*$CZ$11)</f>
        <v>0</v>
      </c>
      <c r="DA263" s="110">
        <v>1</v>
      </c>
      <c r="DB263" s="109">
        <f>(DA263*$E263*$F263*$G263*$J263*$DB$11)</f>
        <v>26835.479999999996</v>
      </c>
      <c r="DC263" s="134"/>
      <c r="DD263" s="109">
        <f>(DC263*$E263*$F263*$G263*$J263*$DD$11)</f>
        <v>0</v>
      </c>
      <c r="DE263" s="110"/>
      <c r="DF263" s="109">
        <f>(DE263*$E263*$F263*$G263*$J263*$DF$11)</f>
        <v>0</v>
      </c>
      <c r="DG263" s="110"/>
      <c r="DH263" s="109">
        <f>(DG263*$E263*$F263*$G263*$K263*$DH$11)</f>
        <v>0</v>
      </c>
      <c r="DI263" s="110">
        <v>2</v>
      </c>
      <c r="DJ263" s="122">
        <f>(DI263*$E263*$F263*$G263*$L263*$DJ$11)</f>
        <v>91135.20689999999</v>
      </c>
      <c r="DK263" s="123">
        <f t="shared" si="901"/>
        <v>28</v>
      </c>
      <c r="DL263" s="122">
        <f t="shared" si="901"/>
        <v>757639.07849999995</v>
      </c>
      <c r="DN263" s="1">
        <f t="shared" si="902"/>
        <v>19.32</v>
      </c>
      <c r="DO263" s="52">
        <f t="shared" si="903"/>
        <v>19.32</v>
      </c>
      <c r="DQ263" s="52">
        <f t="shared" si="904"/>
        <v>28</v>
      </c>
    </row>
    <row r="264" spans="1:121" s="284" customFormat="1" ht="36" hidden="1" customHeight="1" x14ac:dyDescent="0.25">
      <c r="A264" s="142"/>
      <c r="B264" s="143">
        <v>225</v>
      </c>
      <c r="C264" s="101" t="s">
        <v>617</v>
      </c>
      <c r="D264" s="144" t="s">
        <v>618</v>
      </c>
      <c r="E264" s="89">
        <v>23150</v>
      </c>
      <c r="F264" s="203">
        <v>0.72</v>
      </c>
      <c r="G264" s="146">
        <v>1</v>
      </c>
      <c r="H264" s="147"/>
      <c r="I264" s="145">
        <v>1.4</v>
      </c>
      <c r="J264" s="145">
        <v>1.68</v>
      </c>
      <c r="K264" s="145">
        <v>2.23</v>
      </c>
      <c r="L264" s="148">
        <v>2.57</v>
      </c>
      <c r="M264" s="110">
        <f>50+42</f>
        <v>92</v>
      </c>
      <c r="N264" s="150">
        <f>(M264*$E264*$F264*$G264*$I264)</f>
        <v>2146838.4</v>
      </c>
      <c r="O264" s="149">
        <v>10</v>
      </c>
      <c r="P264" s="149">
        <f>(O264*$E264*$F264*$G264*$I264)</f>
        <v>233351.99999999997</v>
      </c>
      <c r="Q264" s="149">
        <v>7</v>
      </c>
      <c r="R264" s="150">
        <f>(Q264*$E264*$F264*$G264*$I264)</f>
        <v>163346.4</v>
      </c>
      <c r="S264" s="149"/>
      <c r="T264" s="150">
        <f>(S264*$E264*$F264*$G264*$I264)</f>
        <v>0</v>
      </c>
      <c r="U264" s="149">
        <v>0</v>
      </c>
      <c r="V264" s="150">
        <f>(U264*$E264*$F264*$G264*$I264)</f>
        <v>0</v>
      </c>
      <c r="W264" s="149">
        <v>0</v>
      </c>
      <c r="X264" s="150">
        <f>(W264*$E264*$F264*$G264*$I264)</f>
        <v>0</v>
      </c>
      <c r="Y264" s="149"/>
      <c r="Z264" s="150">
        <f>(Y264*$E264*$F264*$G264*$I264)</f>
        <v>0</v>
      </c>
      <c r="AA264" s="149">
        <v>0</v>
      </c>
      <c r="AB264" s="150">
        <f>(AA264*$E264*$F264*$G264*$I264)</f>
        <v>0</v>
      </c>
      <c r="AC264" s="149">
        <v>35</v>
      </c>
      <c r="AD264" s="150">
        <f>(AC264*$E264*$F264*$G264*$I264)</f>
        <v>816732</v>
      </c>
      <c r="AE264" s="149"/>
      <c r="AF264" s="150">
        <f>(AE264*$E264*$F264*$G264*$I264)</f>
        <v>0</v>
      </c>
      <c r="AG264" s="151"/>
      <c r="AH264" s="150">
        <f>(AG264*$E264*$F264*$G264*$I264)</f>
        <v>0</v>
      </c>
      <c r="AI264" s="149">
        <v>40</v>
      </c>
      <c r="AJ264" s="150">
        <f>(AI264*$E264*$F264*$G264*$I264)</f>
        <v>933407.99999999988</v>
      </c>
      <c r="AK264" s="149">
        <f>143+65</f>
        <v>208</v>
      </c>
      <c r="AL264" s="149">
        <f>(AK264*$E264*$F264*$G264*$I264)</f>
        <v>4853721.5999999996</v>
      </c>
      <c r="AM264" s="149">
        <v>91</v>
      </c>
      <c r="AN264" s="150">
        <f>(AM264*$E264*$F264*$G264*$J264)</f>
        <v>2548203.84</v>
      </c>
      <c r="AO264" s="283"/>
      <c r="AP264" s="150">
        <f>(AO264*$E264*$F264*$G264*$J264)</f>
        <v>0</v>
      </c>
      <c r="AQ264" s="149">
        <v>18</v>
      </c>
      <c r="AR264" s="153">
        <f>(AQ264*$E264*$F264*$G264*$J264)</f>
        <v>504040.32</v>
      </c>
      <c r="AS264" s="149"/>
      <c r="AT264" s="150">
        <f>(AS264*$E264*$F264*$G264*$I264)</f>
        <v>0</v>
      </c>
      <c r="AU264" s="149"/>
      <c r="AV264" s="149">
        <f>(AU264*$E264*$F264*$G264*$I264)</f>
        <v>0</v>
      </c>
      <c r="AW264" s="149"/>
      <c r="AX264" s="150">
        <f>(AW264*$E264*$F264*$G264*$I264)</f>
        <v>0</v>
      </c>
      <c r="AY264" s="149">
        <v>0</v>
      </c>
      <c r="AZ264" s="150">
        <f>(AY264*$E264*$F264*$G264*$I264)</f>
        <v>0</v>
      </c>
      <c r="BA264" s="149">
        <v>0</v>
      </c>
      <c r="BB264" s="150">
        <f>(BA264*$E264*$F264*$G264*$I264)</f>
        <v>0</v>
      </c>
      <c r="BC264" s="149">
        <v>0</v>
      </c>
      <c r="BD264" s="150">
        <f>(BC264*$E264*$F264*$G264*$I264)</f>
        <v>0</v>
      </c>
      <c r="BE264" s="149">
        <v>48</v>
      </c>
      <c r="BF264" s="150">
        <f>(BE264*$E264*$F264*$G264*$I264)</f>
        <v>1120089.5999999999</v>
      </c>
      <c r="BG264" s="149">
        <v>34</v>
      </c>
      <c r="BH264" s="150">
        <f>(BG264*$E264*$F264*$G264*$J264)</f>
        <v>952076.15999999992</v>
      </c>
      <c r="BI264" s="149">
        <v>25</v>
      </c>
      <c r="BJ264" s="150">
        <f>(BI264*$E264*$F264*$G264*$J264)</f>
        <v>700056</v>
      </c>
      <c r="BK264" s="149">
        <v>0</v>
      </c>
      <c r="BL264" s="150">
        <f>(BK264*$E264*$F264*$G264*$J264)</f>
        <v>0</v>
      </c>
      <c r="BM264" s="154">
        <v>36</v>
      </c>
      <c r="BN264" s="150">
        <f>(BM264*$E264*$F264*$G264*$J264)</f>
        <v>1008080.64</v>
      </c>
      <c r="BO264" s="149">
        <v>30</v>
      </c>
      <c r="BP264" s="150">
        <f>(BO264*$E264*$F264*$G264*$J264)</f>
        <v>840067.2</v>
      </c>
      <c r="BQ264" s="149">
        <v>39</v>
      </c>
      <c r="BR264" s="150">
        <f>(BQ264*$E264*$F264*$G264*$J264)</f>
        <v>1092087.3599999999</v>
      </c>
      <c r="BS264" s="149">
        <v>100</v>
      </c>
      <c r="BT264" s="153">
        <f>(BS264*$E264*$F264*$G264*$J264)</f>
        <v>2800224</v>
      </c>
      <c r="BU264" s="155">
        <v>9</v>
      </c>
      <c r="BV264" s="150">
        <f>(BU264*$E264*$F264*$G264*$I264)</f>
        <v>210016.8</v>
      </c>
      <c r="BW264" s="149">
        <v>3</v>
      </c>
      <c r="BX264" s="150">
        <f>(BW264*$E264*$F264*$G264*$I264)</f>
        <v>70005.599999999991</v>
      </c>
      <c r="BY264" s="149">
        <v>0</v>
      </c>
      <c r="BZ264" s="150">
        <f>(BY264*$E264*$F264*$G264*$I264)</f>
        <v>0</v>
      </c>
      <c r="CA264" s="149">
        <v>53</v>
      </c>
      <c r="CB264" s="150">
        <f>(CA264*$E264*$F264*$G264*$J264)</f>
        <v>1484118.72</v>
      </c>
      <c r="CC264" s="156"/>
      <c r="CD264" s="149">
        <f>(CC264*$E264*$F264*$G264*$I264)</f>
        <v>0</v>
      </c>
      <c r="CE264" s="149"/>
      <c r="CF264" s="150">
        <f>(CE264*$E264*$F264*$G264*$I264)</f>
        <v>0</v>
      </c>
      <c r="CG264" s="149">
        <v>3</v>
      </c>
      <c r="CH264" s="150">
        <f>(CG264*$E264*$F264*$G264*$I264)</f>
        <v>70005.599999999991</v>
      </c>
      <c r="CI264" s="149">
        <v>10</v>
      </c>
      <c r="CJ264" s="150">
        <f>(CI264*$E264*$F264*$G264*$I264)</f>
        <v>233351.99999999997</v>
      </c>
      <c r="CK264" s="149">
        <v>28</v>
      </c>
      <c r="CL264" s="150">
        <f>(CK264*$E264*$F264*$G264*$I264)</f>
        <v>653385.6</v>
      </c>
      <c r="CM264" s="149">
        <v>70</v>
      </c>
      <c r="CN264" s="150">
        <f>(CM264*$E264*$F264*$G264*$I264)</f>
        <v>1633464</v>
      </c>
      <c r="CO264" s="149">
        <v>30</v>
      </c>
      <c r="CP264" s="150">
        <f>(CO264*$E264*$F264*$G264*$I264)</f>
        <v>700056</v>
      </c>
      <c r="CQ264" s="149">
        <v>213</v>
      </c>
      <c r="CR264" s="150">
        <f>(CQ264*$E264*$F264*$G264*$J264)</f>
        <v>5964477.1200000001</v>
      </c>
      <c r="CS264" s="149">
        <v>43</v>
      </c>
      <c r="CT264" s="150">
        <f>(CS264*$E264*$F264*$G264*$J264)</f>
        <v>1204096.32</v>
      </c>
      <c r="CU264" s="149">
        <v>4</v>
      </c>
      <c r="CV264" s="150">
        <f>(CU264*$E264*$F264*$G264*$J264)</f>
        <v>112008.95999999999</v>
      </c>
      <c r="CW264" s="152"/>
      <c r="CX264" s="150">
        <f>(CW264*$E264*$F264*$G264*$J264)</f>
        <v>0</v>
      </c>
      <c r="CY264" s="149">
        <v>0</v>
      </c>
      <c r="CZ264" s="153">
        <f>(CY264*$E264*$F264*$G264*$J264)</f>
        <v>0</v>
      </c>
      <c r="DA264" s="149">
        <v>12</v>
      </c>
      <c r="DB264" s="150">
        <f>(DA264*$E264*$F264*$G264*$J264)</f>
        <v>336026.88</v>
      </c>
      <c r="DC264" s="156">
        <v>2</v>
      </c>
      <c r="DD264" s="150">
        <f>(DC264*$E264*$F264*$G264*$J264)</f>
        <v>56004.479999999996</v>
      </c>
      <c r="DE264" s="149">
        <v>19</v>
      </c>
      <c r="DF264" s="150">
        <f>(DE264*$E264*$F264*$G264*$J264)</f>
        <v>532042.55999999994</v>
      </c>
      <c r="DG264" s="149">
        <v>20</v>
      </c>
      <c r="DH264" s="150">
        <f>(DG264*$E264*$F264*$G264*$K264)</f>
        <v>743392.8</v>
      </c>
      <c r="DI264" s="149">
        <v>20</v>
      </c>
      <c r="DJ264" s="157">
        <f>(DI264*$E264*$F264*$G264*$L264)</f>
        <v>856735.2</v>
      </c>
      <c r="DK264" s="158">
        <f t="shared" si="901"/>
        <v>1352</v>
      </c>
      <c r="DL264" s="157">
        <f t="shared" si="901"/>
        <v>35571512.160000004</v>
      </c>
      <c r="DN264" s="159">
        <f t="shared" si="902"/>
        <v>973.43999999999994</v>
      </c>
      <c r="DO264" s="52">
        <f t="shared" si="903"/>
        <v>973.43999999999994</v>
      </c>
      <c r="DQ264" s="52">
        <f t="shared" si="904"/>
        <v>1352</v>
      </c>
    </row>
    <row r="265" spans="1:121" s="8" customFormat="1" ht="30" hidden="1" customHeight="1" x14ac:dyDescent="0.25">
      <c r="A265" s="128"/>
      <c r="B265" s="129">
        <v>226</v>
      </c>
      <c r="C265" s="101" t="s">
        <v>619</v>
      </c>
      <c r="D265" s="102" t="s">
        <v>620</v>
      </c>
      <c r="E265" s="89">
        <v>23150</v>
      </c>
      <c r="F265" s="130">
        <v>0.59</v>
      </c>
      <c r="G265" s="104">
        <v>1</v>
      </c>
      <c r="H265" s="105"/>
      <c r="I265" s="106">
        <v>1.4</v>
      </c>
      <c r="J265" s="106">
        <v>1.68</v>
      </c>
      <c r="K265" s="106">
        <v>2.23</v>
      </c>
      <c r="L265" s="107">
        <v>2.57</v>
      </c>
      <c r="M265" s="110">
        <f>64+57</f>
        <v>121</v>
      </c>
      <c r="N265" s="109">
        <f>(M265*$E265*$F265*$G265*$I265*$N$11)</f>
        <v>2545124.89</v>
      </c>
      <c r="O265" s="110">
        <v>10</v>
      </c>
      <c r="P265" s="110">
        <f>(O265*$E265*$F265*$G265*$I265*$P$11)</f>
        <v>210340.90000000002</v>
      </c>
      <c r="Q265" s="110">
        <v>0</v>
      </c>
      <c r="R265" s="109">
        <f>(Q265*$E265*$F265*$G265*$I265*$R$11)</f>
        <v>0</v>
      </c>
      <c r="S265" s="110">
        <v>0</v>
      </c>
      <c r="T265" s="109">
        <f t="shared" ref="T265" si="906">(S265/12*2*$E265*$F265*$G265*$I265*$T$11)+(S265/12*10*$E265*$F265*$G265*$I265*$T$12)</f>
        <v>0</v>
      </c>
      <c r="U265" s="110">
        <v>0</v>
      </c>
      <c r="V265" s="109">
        <f>(U265*$E265*$F265*$G265*$I265*$V$11)</f>
        <v>0</v>
      </c>
      <c r="W265" s="110">
        <v>0</v>
      </c>
      <c r="X265" s="109">
        <f>(W265*$E265*$F265*$G265*$I265*$X$11)</f>
        <v>0</v>
      </c>
      <c r="Y265" s="110"/>
      <c r="Z265" s="109">
        <f>(Y265*$E265*$F265*$G265*$I265*$Z$11)</f>
        <v>0</v>
      </c>
      <c r="AA265" s="110">
        <v>0</v>
      </c>
      <c r="AB265" s="109">
        <f>(AA265*$E265*$F265*$G265*$I265*$AB$11)</f>
        <v>0</v>
      </c>
      <c r="AC265" s="110">
        <v>55</v>
      </c>
      <c r="AD265" s="109">
        <f>(AC265*$E265*$F265*$G265*$I265*$AD$11)</f>
        <v>1156874.9500000002</v>
      </c>
      <c r="AE265" s="110"/>
      <c r="AF265" s="109">
        <f>(AE265*$E265*$F265*$G265*$I265*$AF$11)</f>
        <v>0</v>
      </c>
      <c r="AG265" s="112"/>
      <c r="AH265" s="109">
        <f>(AG265*$E265*$F265*$G265*$I265*$AH$11)</f>
        <v>0</v>
      </c>
      <c r="AI265" s="110">
        <v>245</v>
      </c>
      <c r="AJ265" s="109">
        <f>(AI265*$E265*$F265*$G265*$I265*$AJ$11)</f>
        <v>5153352.0500000007</v>
      </c>
      <c r="AK265" s="110">
        <v>260</v>
      </c>
      <c r="AL265" s="110">
        <f>(AK265*$E265*$F265*$G265*$I265*$AL$11)</f>
        <v>5468863.4000000004</v>
      </c>
      <c r="AM265" s="110">
        <v>173</v>
      </c>
      <c r="AN265" s="109">
        <f>(AM265*$E265*$F265*$G265*$J265*$AN$11)</f>
        <v>4366677.0840000007</v>
      </c>
      <c r="AO265" s="132"/>
      <c r="AP265" s="109">
        <f>(AO265*$E265*$F265*$G265*$J265*$AP$11)</f>
        <v>0</v>
      </c>
      <c r="AQ265" s="110">
        <v>12</v>
      </c>
      <c r="AR265" s="116">
        <f>(AQ265*$E265*$F265*$G265*$J265*$AR$11)</f>
        <v>302890.89600000001</v>
      </c>
      <c r="AS265" s="110"/>
      <c r="AT265" s="109">
        <f>(AS265*$E265*$F265*$G265*$I265*$AT$11)</f>
        <v>0</v>
      </c>
      <c r="AU265" s="110"/>
      <c r="AV265" s="110">
        <f>(AU265*$E265*$F265*$G265*$I265*$AV$11)</f>
        <v>0</v>
      </c>
      <c r="AW265" s="110"/>
      <c r="AX265" s="109">
        <f>(AW265*$E265*$F265*$G265*$I265*$AX$11)</f>
        <v>0</v>
      </c>
      <c r="AY265" s="110">
        <v>0</v>
      </c>
      <c r="AZ265" s="109">
        <f>(AY265*$E265*$F265*$G265*$I265*$AZ$11)</f>
        <v>0</v>
      </c>
      <c r="BA265" s="110">
        <v>0</v>
      </c>
      <c r="BB265" s="109">
        <f>(BA265*$E265*$F265*$G265*$I265*$BB$11)</f>
        <v>0</v>
      </c>
      <c r="BC265" s="110">
        <v>0</v>
      </c>
      <c r="BD265" s="109">
        <f>(BC265*$E265*$F265*$G265*$I265*$BD$11)</f>
        <v>0</v>
      </c>
      <c r="BE265" s="110">
        <v>24</v>
      </c>
      <c r="BF265" s="109">
        <f>(BE265*$E265*$F265*$G265*$I265*$BF$11)</f>
        <v>587424.76800000004</v>
      </c>
      <c r="BG265" s="110">
        <v>59</v>
      </c>
      <c r="BH265" s="109">
        <f>(BG265*$E265*$F265*$G265*$J265*$BH$11)</f>
        <v>1353830.52</v>
      </c>
      <c r="BI265" s="110"/>
      <c r="BJ265" s="109">
        <f>(BI265*$E265*$F265*$G265*$J265*$BJ$11)</f>
        <v>0</v>
      </c>
      <c r="BK265" s="110">
        <v>0</v>
      </c>
      <c r="BL265" s="109">
        <f>(BK265*$E265*$F265*$G265*$J265*$BL$11)</f>
        <v>0</v>
      </c>
      <c r="BM265" s="136">
        <v>35</v>
      </c>
      <c r="BN265" s="109">
        <f>(BM265*$E265*$F265*$G265*$J265*$BN$11)</f>
        <v>803119.79999999993</v>
      </c>
      <c r="BO265" s="110">
        <v>25</v>
      </c>
      <c r="BP265" s="109">
        <f>(BO265*$E265*$F265*$G265*$J265*$BP$11)</f>
        <v>516291.3</v>
      </c>
      <c r="BQ265" s="110">
        <v>38</v>
      </c>
      <c r="BR265" s="109">
        <f>(BQ265*$E265*$F265*$G265*$J265*$BR$11)</f>
        <v>1116107.0592</v>
      </c>
      <c r="BS265" s="110">
        <v>10</v>
      </c>
      <c r="BT265" s="116">
        <f>(BS265*$E265*$F265*$G265*$J265*$BT$11)</f>
        <v>252409.08000000002</v>
      </c>
      <c r="BU265" s="133">
        <v>0</v>
      </c>
      <c r="BV265" s="109">
        <f>(BU265*$E265*$F265*$G265*$I265*$BV$11)</f>
        <v>0</v>
      </c>
      <c r="BW265" s="110"/>
      <c r="BX265" s="109">
        <f>(BW265*$E265*$F265*$G265*$I265*$BX$11)</f>
        <v>0</v>
      </c>
      <c r="BY265" s="110">
        <v>0</v>
      </c>
      <c r="BZ265" s="109">
        <f>(BY265*$E265*$F265*$G265*$I265*$BZ$11)</f>
        <v>0</v>
      </c>
      <c r="CA265" s="110">
        <v>17</v>
      </c>
      <c r="CB265" s="109">
        <f>(CA265*$E265*$F265*$G265*$J265*$CB$11)</f>
        <v>390086.76</v>
      </c>
      <c r="CC265" s="134"/>
      <c r="CD265" s="110">
        <f>(CC265*$E265*$F265*$G265*$I265*$CD$11)</f>
        <v>0</v>
      </c>
      <c r="CE265" s="110"/>
      <c r="CF265" s="109">
        <f>(CE265*$E265*$F265*$G265*$I265*$CF$11)</f>
        <v>0</v>
      </c>
      <c r="CG265" s="110"/>
      <c r="CH265" s="109">
        <f>(CG265*$E265*$F265*$G265*$I265*$CH$11)</f>
        <v>0</v>
      </c>
      <c r="CI265" s="110">
        <v>5</v>
      </c>
      <c r="CJ265" s="109">
        <f>(CI265*$E265*$F265*$G265*$I265*$CJ$11)</f>
        <v>66926.649999999994</v>
      </c>
      <c r="CK265" s="110">
        <v>20</v>
      </c>
      <c r="CL265" s="109">
        <f>(CK265*$E265*$F265*$G265*$I265*$CL$11)</f>
        <v>458925.6</v>
      </c>
      <c r="CM265" s="110">
        <v>50</v>
      </c>
      <c r="CN265" s="109">
        <f>(CM265*$E265*$F265*$G265*$I265*$CN$11)</f>
        <v>956094.99999999988</v>
      </c>
      <c r="CO265" s="110">
        <v>50</v>
      </c>
      <c r="CP265" s="109">
        <f>(CO265*$E265*$F265*$G265*$I265*$CP$11)</f>
        <v>1061265.45</v>
      </c>
      <c r="CQ265" s="110">
        <v>123</v>
      </c>
      <c r="CR265" s="109">
        <f>(CQ265*$E265*$F265*$G265*$J265*$CR$11)</f>
        <v>3132855.6084000003</v>
      </c>
      <c r="CS265" s="110">
        <v>60</v>
      </c>
      <c r="CT265" s="109">
        <f>(CS265*$E265*$F265*$G265*$J265*$CT$11)</f>
        <v>1652132.16</v>
      </c>
      <c r="CU265" s="110"/>
      <c r="CV265" s="109">
        <f>(CU265*$E265*$F265*$G265*$J265*$CV$11)</f>
        <v>0</v>
      </c>
      <c r="CW265" s="132"/>
      <c r="CX265" s="109">
        <f>(CW265*$E265*$F265*$G265*$J265*$CX$11)</f>
        <v>0</v>
      </c>
      <c r="CY265" s="110">
        <v>0</v>
      </c>
      <c r="CZ265" s="116">
        <f>(CY265*$E265*$F265*$G265*$J265*$CZ$11)</f>
        <v>0</v>
      </c>
      <c r="DA265" s="110">
        <v>5</v>
      </c>
      <c r="DB265" s="109">
        <f>(DA265*$E265*$F265*$G265*$J265*$DB$11)</f>
        <v>114731.4</v>
      </c>
      <c r="DC265" s="134">
        <v>5</v>
      </c>
      <c r="DD265" s="109">
        <f>(DC265*$E265*$F265*$G265*$J265*$DD$11)</f>
        <v>114731.4</v>
      </c>
      <c r="DE265" s="110">
        <v>40</v>
      </c>
      <c r="DF265" s="109">
        <f>(DE265*$E265*$F265*$G265*$J265*$DF$11)</f>
        <v>1101421.44</v>
      </c>
      <c r="DG265" s="110">
        <v>15</v>
      </c>
      <c r="DH265" s="109">
        <f>(DG265*$E265*$F265*$G265*$K265*$DH$11)</f>
        <v>548252.18999999994</v>
      </c>
      <c r="DI265" s="110">
        <v>2</v>
      </c>
      <c r="DJ265" s="122">
        <f>(DI265*$E265*$F265*$G265*$L265*$DJ$11)</f>
        <v>77927.205900000015</v>
      </c>
      <c r="DK265" s="123">
        <f t="shared" si="901"/>
        <v>1459</v>
      </c>
      <c r="DL265" s="122">
        <f t="shared" si="901"/>
        <v>33508657.561500002</v>
      </c>
      <c r="DN265" s="1">
        <f t="shared" si="902"/>
        <v>860.81</v>
      </c>
      <c r="DO265" s="52">
        <f t="shared" si="903"/>
        <v>860.81</v>
      </c>
      <c r="DQ265" s="52">
        <f t="shared" si="904"/>
        <v>1459</v>
      </c>
    </row>
    <row r="266" spans="1:121" s="284" customFormat="1" ht="30" hidden="1" customHeight="1" x14ac:dyDescent="0.25">
      <c r="A266" s="142"/>
      <c r="B266" s="143">
        <v>227</v>
      </c>
      <c r="C266" s="101" t="s">
        <v>621</v>
      </c>
      <c r="D266" s="144" t="s">
        <v>622</v>
      </c>
      <c r="E266" s="89">
        <v>23150</v>
      </c>
      <c r="F266" s="203">
        <v>0.7</v>
      </c>
      <c r="G266" s="146">
        <v>1</v>
      </c>
      <c r="H266" s="147"/>
      <c r="I266" s="145">
        <v>1.4</v>
      </c>
      <c r="J266" s="145">
        <v>1.68</v>
      </c>
      <c r="K266" s="145">
        <v>2.23</v>
      </c>
      <c r="L266" s="148">
        <v>2.57</v>
      </c>
      <c r="M266" s="110">
        <f>50+8+3</f>
        <v>61</v>
      </c>
      <c r="N266" s="150">
        <f>(M266*$E266*$F266*$G266*$I266)</f>
        <v>1383906.9999999998</v>
      </c>
      <c r="O266" s="202">
        <f>340+170</f>
        <v>510</v>
      </c>
      <c r="P266" s="149">
        <f>(O266*$E266*$F266*$G266*$I266)</f>
        <v>11570369.999999998</v>
      </c>
      <c r="Q266" s="149">
        <v>9</v>
      </c>
      <c r="R266" s="150">
        <f>(Q266*$E266*$F266*$G266*$I266)</f>
        <v>204183</v>
      </c>
      <c r="S266" s="149"/>
      <c r="T266" s="150">
        <f>(S266*$E266*$F266*$G266*$I266)</f>
        <v>0</v>
      </c>
      <c r="U266" s="149">
        <v>0</v>
      </c>
      <c r="V266" s="150">
        <f>(U266*$E266*$F266*$G266*$I266)</f>
        <v>0</v>
      </c>
      <c r="W266" s="149">
        <v>0</v>
      </c>
      <c r="X266" s="150">
        <f>(W266*$E266*$F266*$G266*$I266)</f>
        <v>0</v>
      </c>
      <c r="Y266" s="149"/>
      <c r="Z266" s="150">
        <f>(Y266*$E266*$F266*$G266*$I266)</f>
        <v>0</v>
      </c>
      <c r="AA266" s="149">
        <v>0</v>
      </c>
      <c r="AB266" s="150">
        <f>(AA266*$E266*$F266*$G266*$I266)</f>
        <v>0</v>
      </c>
      <c r="AC266" s="149">
        <v>30</v>
      </c>
      <c r="AD266" s="150">
        <f>(AC266*$E266*$F266*$G266*$I266)</f>
        <v>680609.99999999988</v>
      </c>
      <c r="AE266" s="149"/>
      <c r="AF266" s="150">
        <f>(AE266*$E266*$F266*$G266*$I266)</f>
        <v>0</v>
      </c>
      <c r="AG266" s="151"/>
      <c r="AH266" s="150">
        <f>(AG266*$E266*$F266*$G266*$I266)</f>
        <v>0</v>
      </c>
      <c r="AI266" s="149">
        <v>371</v>
      </c>
      <c r="AJ266" s="150">
        <f>(AI266*$E266*$F266*$G266*$I266)</f>
        <v>8416877</v>
      </c>
      <c r="AK266" s="149">
        <v>556</v>
      </c>
      <c r="AL266" s="149">
        <f>(AK266*$E266*$F266*$G266*$I266)</f>
        <v>12613972</v>
      </c>
      <c r="AM266" s="149">
        <v>220</v>
      </c>
      <c r="AN266" s="150">
        <f>(AM266*$E266*$F266*$G266*$J266)</f>
        <v>5989368</v>
      </c>
      <c r="AO266" s="152"/>
      <c r="AP266" s="150">
        <f>(AO266*$E266*$F266*$G266*$J266)</f>
        <v>0</v>
      </c>
      <c r="AQ266" s="149">
        <v>35</v>
      </c>
      <c r="AR266" s="153">
        <f>(AQ266*$E266*$F266*$G266*$J266)</f>
        <v>952854</v>
      </c>
      <c r="AS266" s="149"/>
      <c r="AT266" s="150">
        <f>(AS266*$E266*$F266*$G266*$I266)</f>
        <v>0</v>
      </c>
      <c r="AU266" s="149">
        <v>52</v>
      </c>
      <c r="AV266" s="149">
        <f>(AU266*$E266*$F266*$G266*$I266)</f>
        <v>1179724</v>
      </c>
      <c r="AW266" s="149"/>
      <c r="AX266" s="150">
        <f>(AW266*$E266*$F266*$G266*$I266)</f>
        <v>0</v>
      </c>
      <c r="AY266" s="149">
        <v>0</v>
      </c>
      <c r="AZ266" s="150">
        <f>(AY266*$E266*$F266*$G266*$I266)</f>
        <v>0</v>
      </c>
      <c r="BA266" s="149">
        <v>0</v>
      </c>
      <c r="BB266" s="150">
        <f>(BA266*$E266*$F266*$G266*$I266)</f>
        <v>0</v>
      </c>
      <c r="BC266" s="149">
        <v>0</v>
      </c>
      <c r="BD266" s="150">
        <f>(BC266*$E266*$F266*$G266*$I266)</f>
        <v>0</v>
      </c>
      <c r="BE266" s="149">
        <v>90</v>
      </c>
      <c r="BF266" s="150">
        <f>(BE266*$E266*$F266*$G266*$I266)</f>
        <v>2041829.9999999998</v>
      </c>
      <c r="BG266" s="149">
        <v>113</v>
      </c>
      <c r="BH266" s="150">
        <f>(BG266*$E266*$F266*$G266*$J266)</f>
        <v>3076357.1999999997</v>
      </c>
      <c r="BI266" s="149">
        <v>0</v>
      </c>
      <c r="BJ266" s="150">
        <f>(BI266*$E266*$F266*$G266*$J266)</f>
        <v>0</v>
      </c>
      <c r="BK266" s="149">
        <v>0</v>
      </c>
      <c r="BL266" s="150">
        <f>(BK266*$E266*$F266*$G266*$J266)</f>
        <v>0</v>
      </c>
      <c r="BM266" s="149">
        <v>105</v>
      </c>
      <c r="BN266" s="150">
        <f>(BM266*$E266*$F266*$G266*$J266)</f>
        <v>2858562</v>
      </c>
      <c r="BO266" s="149">
        <v>170</v>
      </c>
      <c r="BP266" s="150">
        <f>(BO266*$E266*$F266*$G266*$J266)</f>
        <v>4628148</v>
      </c>
      <c r="BQ266" s="149">
        <v>106</v>
      </c>
      <c r="BR266" s="150">
        <f>(BQ266*$E266*$F266*$G266*$J266)</f>
        <v>2885786.4</v>
      </c>
      <c r="BS266" s="149">
        <v>201</v>
      </c>
      <c r="BT266" s="153">
        <f>(BS266*$E266*$F266*$G266*$J266)</f>
        <v>5472104.3999999994</v>
      </c>
      <c r="BU266" s="155">
        <v>0</v>
      </c>
      <c r="BV266" s="150">
        <f>(BU266*$E266*$F266*$G266*$I266)</f>
        <v>0</v>
      </c>
      <c r="BW266" s="149"/>
      <c r="BX266" s="150">
        <f>(BW266*$E266*$F266*$G266*$I266)</f>
        <v>0</v>
      </c>
      <c r="BY266" s="149">
        <v>0</v>
      </c>
      <c r="BZ266" s="150">
        <f>(BY266*$E266*$F266*$G266*$I266)</f>
        <v>0</v>
      </c>
      <c r="CA266" s="149">
        <v>138</v>
      </c>
      <c r="CB266" s="150">
        <f>(CA266*$E266*$F266*$G266*$J266)</f>
        <v>3756967.1999999997</v>
      </c>
      <c r="CC266" s="156"/>
      <c r="CD266" s="149">
        <f>(CC266*$E266*$F266*$G266*$I266)</f>
        <v>0</v>
      </c>
      <c r="CE266" s="149">
        <v>70</v>
      </c>
      <c r="CF266" s="150">
        <f>(CE266*$E266*$F266*$G266*$I266)</f>
        <v>1588090</v>
      </c>
      <c r="CG266" s="149">
        <v>183</v>
      </c>
      <c r="CH266" s="150">
        <f>(CG266*$E266*$F266*$G266*$I266)</f>
        <v>4151720.9999999995</v>
      </c>
      <c r="CI266" s="149">
        <v>60</v>
      </c>
      <c r="CJ266" s="150">
        <f>(CI266*$E266*$F266*$G266*$I266)</f>
        <v>1361219.9999999998</v>
      </c>
      <c r="CK266" s="149">
        <v>102</v>
      </c>
      <c r="CL266" s="150">
        <f>(CK266*$E266*$F266*$G266*$I266)</f>
        <v>2314074</v>
      </c>
      <c r="CM266" s="149">
        <v>230</v>
      </c>
      <c r="CN266" s="150">
        <f>(CM266*$E266*$F266*$G266*$I266)</f>
        <v>5218009.9999999991</v>
      </c>
      <c r="CO266" s="149">
        <v>70</v>
      </c>
      <c r="CP266" s="150">
        <f>(CO266*$E266*$F266*$G266*$I266)</f>
        <v>1588090</v>
      </c>
      <c r="CQ266" s="149">
        <v>400</v>
      </c>
      <c r="CR266" s="150">
        <f>(CQ266*$E266*$F266*$G266*$J266)</f>
        <v>10889760</v>
      </c>
      <c r="CS266" s="149">
        <v>100</v>
      </c>
      <c r="CT266" s="150">
        <f>(CS266*$E266*$F266*$G266*$J266)</f>
        <v>2722440</v>
      </c>
      <c r="CU266" s="149">
        <v>388</v>
      </c>
      <c r="CV266" s="150">
        <f>(CU266*$E266*$F266*$G266*$J266)</f>
        <v>10563067.199999999</v>
      </c>
      <c r="CW266" s="152">
        <v>320</v>
      </c>
      <c r="CX266" s="150">
        <f>(CW266*$E266*$F266*$G266*$J266)</f>
        <v>8711808</v>
      </c>
      <c r="CY266" s="149">
        <v>33</v>
      </c>
      <c r="CZ266" s="153">
        <f>(CY266*$E266*$F266*$G266*$J266)</f>
        <v>898405.2</v>
      </c>
      <c r="DA266" s="149">
        <v>41</v>
      </c>
      <c r="DB266" s="150">
        <f>(DA266*$E266*$F266*$G266*$J266)</f>
        <v>1116200.3999999999</v>
      </c>
      <c r="DC266" s="156">
        <v>6</v>
      </c>
      <c r="DD266" s="150">
        <f>(DC266*$E266*$F266*$G266*$J266)</f>
        <v>163346.4</v>
      </c>
      <c r="DE266" s="149">
        <v>121</v>
      </c>
      <c r="DF266" s="150">
        <f>(DE266*$E266*$F266*$G266*$J266)</f>
        <v>3294152.3999999994</v>
      </c>
      <c r="DG266" s="149">
        <v>100</v>
      </c>
      <c r="DH266" s="150">
        <f>(DG266*$E266*$F266*$G266*$K266)</f>
        <v>3613715</v>
      </c>
      <c r="DI266" s="149">
        <v>47</v>
      </c>
      <c r="DJ266" s="157">
        <f>(DI266*$E266*$F266*$G266*$L266)</f>
        <v>1957401.95</v>
      </c>
      <c r="DK266" s="158">
        <f t="shared" si="901"/>
        <v>5038</v>
      </c>
      <c r="DL266" s="157">
        <f t="shared" si="901"/>
        <v>127863121.75000004</v>
      </c>
      <c r="DN266" s="159">
        <f t="shared" si="902"/>
        <v>3526.6</v>
      </c>
      <c r="DO266" s="52">
        <f t="shared" si="903"/>
        <v>3526.6</v>
      </c>
      <c r="DQ266" s="52">
        <f t="shared" si="904"/>
        <v>5038</v>
      </c>
    </row>
    <row r="267" spans="1:121" s="284" customFormat="1" ht="45" hidden="1" customHeight="1" x14ac:dyDescent="0.25">
      <c r="A267" s="142"/>
      <c r="B267" s="143">
        <v>228</v>
      </c>
      <c r="C267" s="101" t="s">
        <v>623</v>
      </c>
      <c r="D267" s="144" t="s">
        <v>624</v>
      </c>
      <c r="E267" s="89">
        <v>23150</v>
      </c>
      <c r="F267" s="203">
        <v>0.78</v>
      </c>
      <c r="G267" s="146">
        <v>1</v>
      </c>
      <c r="H267" s="147"/>
      <c r="I267" s="145">
        <v>1.4</v>
      </c>
      <c r="J267" s="145">
        <v>1.68</v>
      </c>
      <c r="K267" s="145">
        <v>2.23</v>
      </c>
      <c r="L267" s="148">
        <v>2.57</v>
      </c>
      <c r="M267" s="149">
        <v>50</v>
      </c>
      <c r="N267" s="150">
        <f>(M267*$E267*$F267*$G267*$I267)</f>
        <v>1263990</v>
      </c>
      <c r="O267" s="202">
        <f>32+50</f>
        <v>82</v>
      </c>
      <c r="P267" s="149">
        <f>(O267*$E267*$F267*$G267*$I267)</f>
        <v>2072943.5999999999</v>
      </c>
      <c r="Q267" s="149">
        <v>0</v>
      </c>
      <c r="R267" s="150">
        <f>(Q267*$E267*$F267*$G267*$I267)</f>
        <v>0</v>
      </c>
      <c r="S267" s="149"/>
      <c r="T267" s="150">
        <f>(S267*$E267*$F267*$G267*$I267)</f>
        <v>0</v>
      </c>
      <c r="U267" s="149">
        <v>0</v>
      </c>
      <c r="V267" s="150">
        <f>(U267*$E267*$F267*$G267*$I267)</f>
        <v>0</v>
      </c>
      <c r="W267" s="149">
        <v>0</v>
      </c>
      <c r="X267" s="150">
        <f>(W267*$E267*$F267*$G267*$I267)</f>
        <v>0</v>
      </c>
      <c r="Y267" s="149"/>
      <c r="Z267" s="150">
        <f>(Y267*$E267*$F267*$G267*$I267)</f>
        <v>0</v>
      </c>
      <c r="AA267" s="149">
        <v>0</v>
      </c>
      <c r="AB267" s="150">
        <f>(AA267*$E267*$F267*$G267*$I267)</f>
        <v>0</v>
      </c>
      <c r="AC267" s="149">
        <v>150</v>
      </c>
      <c r="AD267" s="150">
        <f>(AC267*$E267*$F267*$G267*$I267)</f>
        <v>3791969.9999999995</v>
      </c>
      <c r="AE267" s="202">
        <v>0</v>
      </c>
      <c r="AF267" s="150">
        <f>(AE267*$E267*$F267*$G267*$I267)</f>
        <v>0</v>
      </c>
      <c r="AG267" s="151"/>
      <c r="AH267" s="150">
        <f>(AG267*$E267*$F267*$G267*$I267)</f>
        <v>0</v>
      </c>
      <c r="AI267" s="149">
        <v>502</v>
      </c>
      <c r="AJ267" s="150">
        <f>(AI267*$E267*$F267*$G267*$I267)</f>
        <v>12690459.6</v>
      </c>
      <c r="AK267" s="149">
        <v>537</v>
      </c>
      <c r="AL267" s="149">
        <f>(AK267*$E267*$F267*$G267*$I267)</f>
        <v>13575252.6</v>
      </c>
      <c r="AM267" s="285">
        <v>250</v>
      </c>
      <c r="AN267" s="150">
        <f>(AM267*$E267*$F267*$G267*$J267)</f>
        <v>7583940</v>
      </c>
      <c r="AO267" s="152"/>
      <c r="AP267" s="150">
        <f>(AO267*$E267*$F267*$G267*$J267)</f>
        <v>0</v>
      </c>
      <c r="AQ267" s="149">
        <v>82</v>
      </c>
      <c r="AR267" s="153">
        <f>(AQ267*$E267*$F267*$G267*$J267)</f>
        <v>2487532.3199999998</v>
      </c>
      <c r="AS267" s="149"/>
      <c r="AT267" s="150">
        <f>(AS267*$E267*$F267*$G267*$I267)</f>
        <v>0</v>
      </c>
      <c r="AU267" s="149">
        <v>21</v>
      </c>
      <c r="AV267" s="149">
        <f>(AU267*$E267*$F267*$G267*$I267)</f>
        <v>530875.79999999993</v>
      </c>
      <c r="AW267" s="149"/>
      <c r="AX267" s="150">
        <f>(AW267*$E267*$F267*$G267*$I267)</f>
        <v>0</v>
      </c>
      <c r="AY267" s="149">
        <v>0</v>
      </c>
      <c r="AZ267" s="150">
        <f>(AY267*$E267*$F267*$G267*$I267)</f>
        <v>0</v>
      </c>
      <c r="BA267" s="149">
        <v>0</v>
      </c>
      <c r="BB267" s="150">
        <f>(BA267*$E267*$F267*$G267*$I267)</f>
        <v>0</v>
      </c>
      <c r="BC267" s="149">
        <v>0</v>
      </c>
      <c r="BD267" s="150">
        <f>(BC267*$E267*$F267*$G267*$I267)</f>
        <v>0</v>
      </c>
      <c r="BE267" s="149">
        <v>57</v>
      </c>
      <c r="BF267" s="150">
        <f>(BE267*$E267*$F267*$G267*$I267)</f>
        <v>1440948.5999999999</v>
      </c>
      <c r="BG267" s="149">
        <v>57</v>
      </c>
      <c r="BH267" s="150">
        <f>(BG267*$E267*$F267*$G267*$J267)</f>
        <v>1729138.3199999998</v>
      </c>
      <c r="BI267" s="149">
        <v>0</v>
      </c>
      <c r="BJ267" s="150">
        <f>(BI267*$E267*$F267*$G267*$J267)</f>
        <v>0</v>
      </c>
      <c r="BK267" s="149">
        <v>0</v>
      </c>
      <c r="BL267" s="150">
        <f>(BK267*$E267*$F267*$G267*$J267)</f>
        <v>0</v>
      </c>
      <c r="BM267" s="149">
        <v>115</v>
      </c>
      <c r="BN267" s="150">
        <f>(BM267*$E267*$F267*$G267*$J267)</f>
        <v>3488612.4</v>
      </c>
      <c r="BO267" s="149">
        <v>315</v>
      </c>
      <c r="BP267" s="150">
        <f>(BO267*$E267*$F267*$G267*$J267)</f>
        <v>9555764.4000000004</v>
      </c>
      <c r="BQ267" s="149">
        <v>144</v>
      </c>
      <c r="BR267" s="150">
        <f>(BQ267*$E267*$F267*$G267*$J267)</f>
        <v>4368349.4399999995</v>
      </c>
      <c r="BS267" s="149">
        <v>259</v>
      </c>
      <c r="BT267" s="153">
        <f>(BS267*$E267*$F267*$G267*$J267)</f>
        <v>7856961.8399999999</v>
      </c>
      <c r="BU267" s="155">
        <v>0</v>
      </c>
      <c r="BV267" s="150">
        <f>(BU267*$E267*$F267*$G267*$I267)</f>
        <v>0</v>
      </c>
      <c r="BW267" s="149"/>
      <c r="BX267" s="150">
        <f>(BW267*$E267*$F267*$G267*$I267)</f>
        <v>0</v>
      </c>
      <c r="BY267" s="149">
        <v>0</v>
      </c>
      <c r="BZ267" s="150">
        <f>(BY267*$E267*$F267*$G267*$I267)</f>
        <v>0</v>
      </c>
      <c r="CA267" s="149">
        <v>181</v>
      </c>
      <c r="CB267" s="150">
        <f>(CA267*$E267*$F267*$G267*$J267)</f>
        <v>5490772.5599999996</v>
      </c>
      <c r="CC267" s="156"/>
      <c r="CD267" s="149">
        <f>(CC267*$E267*$F267*$G267*$I267)</f>
        <v>0</v>
      </c>
      <c r="CE267" s="149">
        <v>45</v>
      </c>
      <c r="CF267" s="150">
        <f>(CE267*$E267*$F267*$G267*$I267)</f>
        <v>1137591</v>
      </c>
      <c r="CG267" s="149">
        <v>80</v>
      </c>
      <c r="CH267" s="150">
        <f>(CG267*$E267*$F267*$G267*$I267)</f>
        <v>2022383.9999999998</v>
      </c>
      <c r="CI267" s="149">
        <v>542</v>
      </c>
      <c r="CJ267" s="150">
        <f>(CI267*$E267*$F267*$G267*$I267)</f>
        <v>13701651.6</v>
      </c>
      <c r="CK267" s="149">
        <v>120</v>
      </c>
      <c r="CL267" s="150">
        <f>(CK267*$E267*$F267*$G267*$I267)</f>
        <v>3033576</v>
      </c>
      <c r="CM267" s="149">
        <v>223</v>
      </c>
      <c r="CN267" s="150">
        <f>(CM267*$E267*$F267*$G267*$I267)</f>
        <v>5637395.3999999994</v>
      </c>
      <c r="CO267" s="149">
        <v>200</v>
      </c>
      <c r="CP267" s="150">
        <f>(CO267*$E267*$F267*$G267*$I267)</f>
        <v>5055960</v>
      </c>
      <c r="CQ267" s="149">
        <v>237</v>
      </c>
      <c r="CR267" s="150">
        <f>(CQ267*$E267*$F267*$G267*$J267)</f>
        <v>7189575.1200000001</v>
      </c>
      <c r="CS267" s="149">
        <v>100</v>
      </c>
      <c r="CT267" s="150">
        <f>(CS267*$E267*$F267*$G267*$J267)</f>
        <v>3033576</v>
      </c>
      <c r="CU267" s="149">
        <v>60</v>
      </c>
      <c r="CV267" s="150">
        <f>(CU267*$E267*$F267*$G267*$J267)</f>
        <v>1820145.5999999999</v>
      </c>
      <c r="CW267" s="152">
        <v>135</v>
      </c>
      <c r="CX267" s="150">
        <f>(CW267*$E267*$F267*$G267*$J267)</f>
        <v>4095327.5999999996</v>
      </c>
      <c r="CY267" s="149">
        <v>6</v>
      </c>
      <c r="CZ267" s="153">
        <f>(CY267*$E267*$F267*$G267*$J267)</f>
        <v>182014.56</v>
      </c>
      <c r="DA267" s="149">
        <v>31</v>
      </c>
      <c r="DB267" s="150">
        <f>(DA267*$E267*$F267*$G267*$J267)</f>
        <v>940408.55999999994</v>
      </c>
      <c r="DC267" s="156">
        <v>5</v>
      </c>
      <c r="DD267" s="150">
        <f>(DC267*$E267*$F267*$G267*$J267)</f>
        <v>151678.79999999999</v>
      </c>
      <c r="DE267" s="149">
        <v>220</v>
      </c>
      <c r="DF267" s="150">
        <f>(DE267*$E267*$F267*$G267*$J267)</f>
        <v>6673867.2000000002</v>
      </c>
      <c r="DG267" s="149">
        <v>65</v>
      </c>
      <c r="DH267" s="150">
        <f>(DG267*$E267*$F267*$G267*$K267)</f>
        <v>2617362.15</v>
      </c>
      <c r="DI267" s="149">
        <v>60</v>
      </c>
      <c r="DJ267" s="157">
        <f>(DI267*$E267*$F267*$G267*$L267)</f>
        <v>2784389.4</v>
      </c>
      <c r="DK267" s="158">
        <f t="shared" si="901"/>
        <v>4931</v>
      </c>
      <c r="DL267" s="157">
        <f t="shared" si="901"/>
        <v>138004414.47</v>
      </c>
      <c r="DN267" s="159">
        <f t="shared" si="902"/>
        <v>3846.1800000000003</v>
      </c>
      <c r="DO267" s="52">
        <f t="shared" si="903"/>
        <v>3846.1800000000003</v>
      </c>
      <c r="DQ267" s="52">
        <f t="shared" si="904"/>
        <v>4931</v>
      </c>
    </row>
    <row r="268" spans="1:121" s="286" customFormat="1" ht="45" hidden="1" x14ac:dyDescent="0.25">
      <c r="A268" s="184"/>
      <c r="B268" s="185">
        <v>229</v>
      </c>
      <c r="C268" s="101" t="s">
        <v>625</v>
      </c>
      <c r="D268" s="186" t="s">
        <v>626</v>
      </c>
      <c r="E268" s="89">
        <v>23150</v>
      </c>
      <c r="F268" s="187">
        <v>1.7</v>
      </c>
      <c r="G268" s="188">
        <v>0.8</v>
      </c>
      <c r="H268" s="254"/>
      <c r="I268" s="190">
        <v>1.4</v>
      </c>
      <c r="J268" s="190">
        <v>1.68</v>
      </c>
      <c r="K268" s="190">
        <v>2.23</v>
      </c>
      <c r="L268" s="191">
        <v>2.57</v>
      </c>
      <c r="M268" s="192">
        <v>80</v>
      </c>
      <c r="N268" s="193">
        <f>(M268*$E268*$F268*$G268*$I268*$N$11)</f>
        <v>3878828.8000000003</v>
      </c>
      <c r="O268" s="192">
        <v>4</v>
      </c>
      <c r="P268" s="192">
        <f>(O268*$E268*$F268*$G268*$I268*$P$11)</f>
        <v>193941.44</v>
      </c>
      <c r="Q268" s="192">
        <v>0</v>
      </c>
      <c r="R268" s="193">
        <f>(Q268*$E268*$F268*$G268*$I268*$R$11)</f>
        <v>0</v>
      </c>
      <c r="S268" s="192"/>
      <c r="T268" s="109">
        <f t="shared" ref="T268:T270" si="907">(S268/12*2*$E268*$F268*$G268*$I268*$T$11)+(S268/12*10*$E268*$F268*$G268*$I268*$T$12)</f>
        <v>0</v>
      </c>
      <c r="U268" s="192"/>
      <c r="V268" s="193">
        <f>(U268*$E268*$F268*$G268*$I268*$V$11)</f>
        <v>0</v>
      </c>
      <c r="W268" s="192"/>
      <c r="X268" s="193">
        <f>(W268*$E268*$F268*$G268*$I268*$X$11)</f>
        <v>0</v>
      </c>
      <c r="Y268" s="192"/>
      <c r="Z268" s="193">
        <f>(Y268*$E268*$F268*$G268*$I268*$Z$11)</f>
        <v>0</v>
      </c>
      <c r="AA268" s="192"/>
      <c r="AB268" s="193">
        <f>(AA268*$E268*$F268*$G268*$I268*$AB$11)</f>
        <v>0</v>
      </c>
      <c r="AC268" s="192">
        <v>12</v>
      </c>
      <c r="AD268" s="193">
        <f>(AC268*$E268*$F268*$G268*$I268*$AD$11)</f>
        <v>581824.31999999995</v>
      </c>
      <c r="AE268" s="202">
        <v>0</v>
      </c>
      <c r="AF268" s="193">
        <f>(AE268*$E268*$F268*$G268*$I268*$AF$11)</f>
        <v>0</v>
      </c>
      <c r="AG268" s="194"/>
      <c r="AH268" s="193">
        <f>(AG268*$E268*$F268*$G268*$I268*$AH$11)</f>
        <v>0</v>
      </c>
      <c r="AI268" s="192"/>
      <c r="AJ268" s="193">
        <f>(AI268*$E268*$F268*$G268*$I268*$AJ$11)</f>
        <v>0</v>
      </c>
      <c r="AK268" s="192"/>
      <c r="AL268" s="192">
        <f>(AK268*$E268*$F268*$G268*$I268*$AL$11)</f>
        <v>0</v>
      </c>
      <c r="AM268" s="192">
        <v>2</v>
      </c>
      <c r="AN268" s="193">
        <f>(AM268*$E268*$F268*$G268*$J268*$AN$11)</f>
        <v>116364.864</v>
      </c>
      <c r="AO268" s="195"/>
      <c r="AP268" s="193">
        <f>(AO268*$E268*$F268*$G268*$J268*$AP$11)</f>
        <v>0</v>
      </c>
      <c r="AQ268" s="192"/>
      <c r="AR268" s="196">
        <f>(AQ268*$E268*$F268*$G268*$J268*$AR$11)</f>
        <v>0</v>
      </c>
      <c r="AS268" s="192"/>
      <c r="AT268" s="193">
        <f>(AS268*$E268*$F268*$G268*$I268*$AT$11)</f>
        <v>0</v>
      </c>
      <c r="AU268" s="192"/>
      <c r="AV268" s="192">
        <f>(AU268*$E268*$F268*$G268*$I268*$AV$11)</f>
        <v>0</v>
      </c>
      <c r="AW268" s="192"/>
      <c r="AX268" s="193">
        <f>(AW268*$E268*$F268*$G268*$I268*$AX$11)</f>
        <v>0</v>
      </c>
      <c r="AY268" s="192"/>
      <c r="AZ268" s="193">
        <f>(AY268*$E268*$F268*$G268*$I268*$AZ$11)</f>
        <v>0</v>
      </c>
      <c r="BA268" s="192"/>
      <c r="BB268" s="193">
        <f>(BA268*$E268*$F268*$G268*$I268*$BB$11)</f>
        <v>0</v>
      </c>
      <c r="BC268" s="192"/>
      <c r="BD268" s="193">
        <f>(BC268*$E268*$F268*$G268*$I268*$BD$11)</f>
        <v>0</v>
      </c>
      <c r="BE268" s="192"/>
      <c r="BF268" s="193">
        <f>(BE268*$E268*$F268*$G268*$I268*$BF$11)</f>
        <v>0</v>
      </c>
      <c r="BG268" s="192">
        <v>172</v>
      </c>
      <c r="BH268" s="193">
        <f>(BG268*$E268*$F268*$G268*$J268*$BH$11)</f>
        <v>9097616.6399999987</v>
      </c>
      <c r="BI268" s="192"/>
      <c r="BJ268" s="193">
        <f>(BI268*$E268*$F268*$G268*$J268*$BJ$11)</f>
        <v>0</v>
      </c>
      <c r="BK268" s="192"/>
      <c r="BL268" s="193">
        <f>(BK268*$E268*$F268*$G268*$J268*$BL$11)</f>
        <v>0</v>
      </c>
      <c r="BM268" s="192"/>
      <c r="BN268" s="193">
        <f>(BM268*$E268*$F268*$G268*$J268*$BN$11)</f>
        <v>0</v>
      </c>
      <c r="BO268" s="192"/>
      <c r="BP268" s="193">
        <f>(BO268*$E268*$F268*$G268*$J268*$BP$11)</f>
        <v>0</v>
      </c>
      <c r="BQ268" s="192"/>
      <c r="BR268" s="193">
        <f>(BQ268*$E268*$F268*$G268*$J268*$BR$11)</f>
        <v>0</v>
      </c>
      <c r="BS268" s="192"/>
      <c r="BT268" s="196">
        <f>(BS268*$E268*$F268*$G268*$J268*$BT$11)</f>
        <v>0</v>
      </c>
      <c r="BU268" s="197"/>
      <c r="BV268" s="193">
        <f>(BU268*$E268*$F268*$G268*$I268*$BV$11)</f>
        <v>0</v>
      </c>
      <c r="BW268" s="192"/>
      <c r="BX268" s="193">
        <f>(BW268*$E268*$F268*$G268*$I268*$BX$11)</f>
        <v>0</v>
      </c>
      <c r="BY268" s="192"/>
      <c r="BZ268" s="193">
        <f>(BY268*$E268*$F268*$G268*$I268*$BZ$11)</f>
        <v>0</v>
      </c>
      <c r="CA268" s="192"/>
      <c r="CB268" s="193">
        <f>(CA268*$E268*$F268*$G268*$J268*$CB$11)</f>
        <v>0</v>
      </c>
      <c r="CC268" s="198"/>
      <c r="CD268" s="192">
        <f>(CC268*$E268*$F268*$G268*$I268*$CD$11)</f>
        <v>0</v>
      </c>
      <c r="CE268" s="192"/>
      <c r="CF268" s="193">
        <f>(CE268*$E268*$F268*$G268*$I268*$CF$11)</f>
        <v>0</v>
      </c>
      <c r="CG268" s="192"/>
      <c r="CH268" s="193">
        <f>(CG268*$E268*$F268*$G268*$I268*$CH$11)</f>
        <v>0</v>
      </c>
      <c r="CI268" s="192"/>
      <c r="CJ268" s="193">
        <f>(CI268*$E268*$F268*$G268*$I268*$CJ$11)</f>
        <v>0</v>
      </c>
      <c r="CK268" s="192"/>
      <c r="CL268" s="193">
        <f>(CK268*$E268*$F268*$G268*$I268*$CL$11)</f>
        <v>0</v>
      </c>
      <c r="CM268" s="192"/>
      <c r="CN268" s="193">
        <f>(CM268*$E268*$F268*$G268*$I268*$CN$11)</f>
        <v>0</v>
      </c>
      <c r="CO268" s="192"/>
      <c r="CP268" s="193">
        <f>(CO268*$E268*$F268*$G268*$I268*$CP$11)</f>
        <v>0</v>
      </c>
      <c r="CQ268" s="192"/>
      <c r="CR268" s="193">
        <f>(CQ268*$E268*$F268*$G268*$J268*$CR$11)</f>
        <v>0</v>
      </c>
      <c r="CS268" s="192"/>
      <c r="CT268" s="193">
        <f>(CS268*$E268*$F268*$G268*$J268*$CT$11)</f>
        <v>0</v>
      </c>
      <c r="CU268" s="192"/>
      <c r="CV268" s="193">
        <f>(CU268*$E268*$F268*$G268*$J268*$CV$11)</f>
        <v>0</v>
      </c>
      <c r="CW268" s="195"/>
      <c r="CX268" s="193">
        <f>(CW268*$E268*$F268*$G268*$J268*$CX$11)</f>
        <v>0</v>
      </c>
      <c r="CY268" s="192"/>
      <c r="CZ268" s="196">
        <f>(CY268*$E268*$F268*$G268*$J268*$CZ$11)</f>
        <v>0</v>
      </c>
      <c r="DA268" s="192"/>
      <c r="DB268" s="193">
        <f>(DA268*$E268*$F268*$G268*$J268*$DB$11)</f>
        <v>0</v>
      </c>
      <c r="DC268" s="198"/>
      <c r="DD268" s="193">
        <f>(DC268*$E268*$F268*$G268*$J268*$DD$11)</f>
        <v>0</v>
      </c>
      <c r="DE268" s="192"/>
      <c r="DF268" s="193">
        <f>(DE268*$E268*$F268*$G268*$J268*$DF$11)</f>
        <v>0</v>
      </c>
      <c r="DG268" s="192"/>
      <c r="DH268" s="193">
        <f>(DG268*$E268*$F268*$G268*$K268*$DH$11)</f>
        <v>0</v>
      </c>
      <c r="DI268" s="192"/>
      <c r="DJ268" s="199">
        <f>(DI268*$E268*$F268*$G268*$L268*$DJ$11)</f>
        <v>0</v>
      </c>
      <c r="DK268" s="200">
        <f t="shared" si="901"/>
        <v>270</v>
      </c>
      <c r="DL268" s="199">
        <f t="shared" si="901"/>
        <v>13868576.063999999</v>
      </c>
      <c r="DN268" s="1">
        <f t="shared" si="902"/>
        <v>459</v>
      </c>
      <c r="DO268" s="52">
        <f t="shared" si="903"/>
        <v>459</v>
      </c>
      <c r="DQ268" s="52">
        <f t="shared" si="904"/>
        <v>216</v>
      </c>
    </row>
    <row r="269" spans="1:121" s="8" customFormat="1" ht="15.75" hidden="1" customHeight="1" x14ac:dyDescent="0.25">
      <c r="A269" s="128"/>
      <c r="B269" s="129">
        <v>230</v>
      </c>
      <c r="C269" s="101" t="s">
        <v>627</v>
      </c>
      <c r="D269" s="102" t="s">
        <v>628</v>
      </c>
      <c r="E269" s="89">
        <v>23150</v>
      </c>
      <c r="F269" s="130">
        <v>0.78</v>
      </c>
      <c r="G269" s="104">
        <v>1</v>
      </c>
      <c r="H269" s="105"/>
      <c r="I269" s="106">
        <v>1.4</v>
      </c>
      <c r="J269" s="106">
        <v>1.68</v>
      </c>
      <c r="K269" s="106">
        <v>2.23</v>
      </c>
      <c r="L269" s="107">
        <v>2.57</v>
      </c>
      <c r="M269" s="110">
        <v>75</v>
      </c>
      <c r="N269" s="109">
        <f>(M269*$E269*$F269*$G269*$I269*$N$11)</f>
        <v>2085583.5</v>
      </c>
      <c r="O269" s="110">
        <v>311</v>
      </c>
      <c r="P269" s="110">
        <f>(O269*$E269*$F269*$G269*$I269*$P$11)</f>
        <v>8648219.5800000001</v>
      </c>
      <c r="Q269" s="110">
        <v>0</v>
      </c>
      <c r="R269" s="109">
        <f>(Q269*$E269*$F269*$G269*$I269*$R$11)</f>
        <v>0</v>
      </c>
      <c r="S269" s="110"/>
      <c r="T269" s="109">
        <f t="shared" si="907"/>
        <v>0</v>
      </c>
      <c r="U269" s="110">
        <v>0</v>
      </c>
      <c r="V269" s="109">
        <f>(U269*$E269*$F269*$G269*$I269*$V$11)</f>
        <v>0</v>
      </c>
      <c r="W269" s="110">
        <v>0</v>
      </c>
      <c r="X269" s="109">
        <f>(W269*$E269*$F269*$G269*$I269*$X$11)</f>
        <v>0</v>
      </c>
      <c r="Y269" s="110"/>
      <c r="Z269" s="109">
        <f>(Y269*$E269*$F269*$G269*$I269*$Z$11)</f>
        <v>0</v>
      </c>
      <c r="AA269" s="110">
        <v>0</v>
      </c>
      <c r="AB269" s="109">
        <f>(AA269*$E269*$F269*$G269*$I269*$AB$11)</f>
        <v>0</v>
      </c>
      <c r="AC269" s="110">
        <v>4</v>
      </c>
      <c r="AD269" s="109">
        <f>(AC269*$E269*$F269*$G269*$I269*$AD$11)</f>
        <v>111231.12000000001</v>
      </c>
      <c r="AE269" s="110">
        <v>0</v>
      </c>
      <c r="AF269" s="109">
        <f>(AE269*$E269*$F269*$G269*$I269*$AF$11)</f>
        <v>0</v>
      </c>
      <c r="AG269" s="112"/>
      <c r="AH269" s="109">
        <f>(AG269*$E269*$F269*$G269*$I269*$AH$11)</f>
        <v>0</v>
      </c>
      <c r="AI269" s="110">
        <v>40</v>
      </c>
      <c r="AJ269" s="109">
        <f>(AI269*$E269*$F269*$G269*$I269*$AJ$11)</f>
        <v>1112311.2</v>
      </c>
      <c r="AK269" s="110">
        <v>23</v>
      </c>
      <c r="AL269" s="110">
        <f>(AK269*$E269*$F269*$G269*$I269*$AL$11)</f>
        <v>639578.93999999994</v>
      </c>
      <c r="AM269" s="110">
        <v>40</v>
      </c>
      <c r="AN269" s="109">
        <f>(AM269*$E269*$F269*$G269*$J269*$AN$11)</f>
        <v>1334773.44</v>
      </c>
      <c r="AO269" s="132"/>
      <c r="AP269" s="109">
        <f>(AO269*$E269*$F269*$G269*$J269*$AP$11)</f>
        <v>0</v>
      </c>
      <c r="AQ269" s="110">
        <v>2</v>
      </c>
      <c r="AR269" s="116">
        <f>(AQ269*$E269*$F269*$G269*$J269*$AR$11)</f>
        <v>66738.672000000006</v>
      </c>
      <c r="AS269" s="110"/>
      <c r="AT269" s="109">
        <f>(AS269*$E269*$F269*$G269*$I269*$AT$11)</f>
        <v>0</v>
      </c>
      <c r="AU269" s="110"/>
      <c r="AV269" s="110">
        <f>(AU269*$E269*$F269*$G269*$I269*$AV$11)</f>
        <v>0</v>
      </c>
      <c r="AW269" s="110"/>
      <c r="AX269" s="109">
        <f>(AW269*$E269*$F269*$G269*$I269*$AX$11)</f>
        <v>0</v>
      </c>
      <c r="AY269" s="110">
        <v>0</v>
      </c>
      <c r="AZ269" s="109">
        <f>(AY269*$E269*$F269*$G269*$I269*$AZ$11)</f>
        <v>0</v>
      </c>
      <c r="BA269" s="110">
        <v>0</v>
      </c>
      <c r="BB269" s="109">
        <f>(BA269*$E269*$F269*$G269*$I269*$BB$11)</f>
        <v>0</v>
      </c>
      <c r="BC269" s="110">
        <v>0</v>
      </c>
      <c r="BD269" s="109">
        <f>(BC269*$E269*$F269*$G269*$I269*$BD$11)</f>
        <v>0</v>
      </c>
      <c r="BE269" s="110">
        <v>9</v>
      </c>
      <c r="BF269" s="109">
        <f>(BE269*$E269*$F269*$G269*$I269*$BF$11)</f>
        <v>291223.29599999997</v>
      </c>
      <c r="BG269" s="110">
        <v>41</v>
      </c>
      <c r="BH269" s="109">
        <f>(BG269*$E269*$F269*$G269*$J269*$BH$11)</f>
        <v>1243766.1599999999</v>
      </c>
      <c r="BI269" s="172">
        <v>0</v>
      </c>
      <c r="BJ269" s="109">
        <f>(BI269*$E269*$F269*$G269*$J269*$BJ$11)</f>
        <v>0</v>
      </c>
      <c r="BK269" s="110">
        <v>0</v>
      </c>
      <c r="BL269" s="109">
        <f>(BK269*$E269*$F269*$G269*$J269*$BL$11)</f>
        <v>0</v>
      </c>
      <c r="BM269" s="110">
        <v>4</v>
      </c>
      <c r="BN269" s="109">
        <f>(BM269*$E269*$F269*$G269*$J269*$BN$11)</f>
        <v>121343.03999999999</v>
      </c>
      <c r="BO269" s="110">
        <v>7</v>
      </c>
      <c r="BP269" s="109">
        <f>(BO269*$E269*$F269*$G269*$J269*$BP$11)</f>
        <v>191115.28799999997</v>
      </c>
      <c r="BQ269" s="110">
        <v>60</v>
      </c>
      <c r="BR269" s="109">
        <f>(BQ269*$E269*$F269*$G269*$J269*$BR$11)</f>
        <v>2329786.3679999998</v>
      </c>
      <c r="BS269" s="110">
        <v>88</v>
      </c>
      <c r="BT269" s="116">
        <f>(BS269*$E269*$F269*$G269*$J269*$BT$11)</f>
        <v>2936501.568</v>
      </c>
      <c r="BU269" s="133">
        <v>0</v>
      </c>
      <c r="BV269" s="109">
        <f>(BU269*$E269*$F269*$G269*$I269*$BV$11)</f>
        <v>0</v>
      </c>
      <c r="BW269" s="110"/>
      <c r="BX269" s="109">
        <f>(BW269*$E269*$F269*$G269*$I269*$BX$11)</f>
        <v>0</v>
      </c>
      <c r="BY269" s="110">
        <v>0</v>
      </c>
      <c r="BZ269" s="109">
        <f>(BY269*$E269*$F269*$G269*$I269*$BZ$11)</f>
        <v>0</v>
      </c>
      <c r="CA269" s="110">
        <v>71</v>
      </c>
      <c r="CB269" s="109">
        <f>(CA269*$E269*$F269*$G269*$J269*$CB$11)</f>
        <v>2153838.96</v>
      </c>
      <c r="CC269" s="134"/>
      <c r="CD269" s="110">
        <f>(CC269*$E269*$F269*$G269*$I269*$CD$11)</f>
        <v>0</v>
      </c>
      <c r="CE269" s="110"/>
      <c r="CF269" s="109">
        <f>(CE269*$E269*$F269*$G269*$I269*$CF$11)</f>
        <v>0</v>
      </c>
      <c r="CG269" s="110"/>
      <c r="CH269" s="109">
        <f>(CG269*$E269*$F269*$G269*$I269*$CH$11)</f>
        <v>0</v>
      </c>
      <c r="CI269" s="110"/>
      <c r="CJ269" s="109">
        <f>(CI269*$E269*$F269*$G269*$I269*$CJ$11)</f>
        <v>0</v>
      </c>
      <c r="CK269" s="110">
        <v>4</v>
      </c>
      <c r="CL269" s="109">
        <f>(CK269*$E269*$F269*$G269*$I269*$CL$11)</f>
        <v>121343.03999999999</v>
      </c>
      <c r="CM269" s="110">
        <v>123</v>
      </c>
      <c r="CN269" s="109">
        <f>(CM269*$E269*$F269*$G269*$I269*$CN$11)</f>
        <v>3109415.4</v>
      </c>
      <c r="CO269" s="110">
        <v>20</v>
      </c>
      <c r="CP269" s="109">
        <f>(CO269*$E269*$F269*$G269*$I269*$CP$11)</f>
        <v>561211.55999999994</v>
      </c>
      <c r="CQ269" s="110">
        <v>82</v>
      </c>
      <c r="CR269" s="109">
        <f>(CQ269*$E269*$F269*$G269*$J269*$CR$11)</f>
        <v>2761160.8752000001</v>
      </c>
      <c r="CS269" s="110">
        <v>3</v>
      </c>
      <c r="CT269" s="109">
        <f>(CS269*$E269*$F269*$G269*$J269*$CT$11)</f>
        <v>109208.73599999999</v>
      </c>
      <c r="CU269" s="110">
        <v>152</v>
      </c>
      <c r="CV269" s="109">
        <f>(CU269*$E269*$F269*$G269*$J269*$CV$11)</f>
        <v>4611035.5199999996</v>
      </c>
      <c r="CW269" s="132">
        <v>477</v>
      </c>
      <c r="CX269" s="109">
        <f>(CW269*$E269*$F269*$G269*$J269*$CX$11)</f>
        <v>13023141.767999999</v>
      </c>
      <c r="CY269" s="110"/>
      <c r="CZ269" s="116">
        <f>(CY269*$E269*$F269*$G269*$J269*$CZ$11)</f>
        <v>0</v>
      </c>
      <c r="DA269" s="110">
        <v>30</v>
      </c>
      <c r="DB269" s="109">
        <f>(DA269*$E269*$F269*$G269*$J269*$DB$11)</f>
        <v>910072.79999999993</v>
      </c>
      <c r="DC269" s="134">
        <v>3</v>
      </c>
      <c r="DD269" s="109">
        <f>(DC269*$E269*$F269*$G269*$J269*$DD$11)</f>
        <v>91007.28</v>
      </c>
      <c r="DE269" s="110">
        <v>14</v>
      </c>
      <c r="DF269" s="109">
        <f>(DE269*$E269*$F269*$G269*$J269*$DF$11)</f>
        <v>509640.76799999992</v>
      </c>
      <c r="DG269" s="110">
        <v>3</v>
      </c>
      <c r="DH269" s="109">
        <f>(DG269*$E269*$F269*$G269*$K269*$DH$11)</f>
        <v>144961.59599999999</v>
      </c>
      <c r="DI269" s="110">
        <v>29</v>
      </c>
      <c r="DJ269" s="122">
        <f>(DI269*$E269*$F269*$G269*$L269*$DJ$11)</f>
        <v>1493824.9131</v>
      </c>
      <c r="DK269" s="123">
        <f t="shared" si="901"/>
        <v>1715</v>
      </c>
      <c r="DL269" s="122">
        <f t="shared" si="901"/>
        <v>50712035.388299994</v>
      </c>
      <c r="DN269" s="1">
        <f t="shared" si="902"/>
        <v>1337.7</v>
      </c>
      <c r="DO269" s="52">
        <f t="shared" si="903"/>
        <v>1337.7</v>
      </c>
      <c r="DQ269" s="52">
        <f t="shared" si="904"/>
        <v>1715</v>
      </c>
    </row>
    <row r="270" spans="1:121" ht="15.75" hidden="1" customHeight="1" x14ac:dyDescent="0.25">
      <c r="A270" s="128"/>
      <c r="B270" s="129">
        <v>231</v>
      </c>
      <c r="C270" s="101" t="s">
        <v>629</v>
      </c>
      <c r="D270" s="102" t="s">
        <v>630</v>
      </c>
      <c r="E270" s="89">
        <v>23150</v>
      </c>
      <c r="F270" s="130">
        <v>1.54</v>
      </c>
      <c r="G270" s="104">
        <v>1</v>
      </c>
      <c r="H270" s="105"/>
      <c r="I270" s="106">
        <v>1.4</v>
      </c>
      <c r="J270" s="106">
        <v>1.68</v>
      </c>
      <c r="K270" s="106">
        <v>2.23</v>
      </c>
      <c r="L270" s="107">
        <v>2.57</v>
      </c>
      <c r="M270" s="110">
        <v>9</v>
      </c>
      <c r="N270" s="109">
        <f>(M270*$E270*$F270*$G270*$I270*$N$11)</f>
        <v>494122.86</v>
      </c>
      <c r="O270" s="110">
        <v>40</v>
      </c>
      <c r="P270" s="110">
        <f>(O270*$E270*$F270*$G270*$I270*$P$11)</f>
        <v>2196101.6</v>
      </c>
      <c r="Q270" s="110">
        <v>0</v>
      </c>
      <c r="R270" s="109">
        <f>(Q270*$E270*$F270*$G270*$I270*$R$11)</f>
        <v>0</v>
      </c>
      <c r="S270" s="110"/>
      <c r="T270" s="109">
        <f t="shared" si="907"/>
        <v>0</v>
      </c>
      <c r="U270" s="110"/>
      <c r="V270" s="109">
        <f>(U270*$E270*$F270*$G270*$I270*$V$11)</f>
        <v>0</v>
      </c>
      <c r="W270" s="110"/>
      <c r="X270" s="109">
        <f>(W270*$E270*$F270*$G270*$I270*$X$11)</f>
        <v>0</v>
      </c>
      <c r="Y270" s="110"/>
      <c r="Z270" s="109">
        <f>(Y270*$E270*$F270*$G270*$I270*$Z$11)</f>
        <v>0</v>
      </c>
      <c r="AA270" s="110"/>
      <c r="AB270" s="109">
        <f>(AA270*$E270*$F270*$G270*$I270*$AB$11)</f>
        <v>0</v>
      </c>
      <c r="AC270" s="110"/>
      <c r="AD270" s="109">
        <f>(AC270*$E270*$F270*$G270*$I270*$AD$11)</f>
        <v>0</v>
      </c>
      <c r="AE270" s="110">
        <v>0</v>
      </c>
      <c r="AF270" s="109">
        <f>(AE270*$E270*$F270*$G270*$I270*$AF$11)</f>
        <v>0</v>
      </c>
      <c r="AG270" s="112"/>
      <c r="AH270" s="109">
        <f>(AG270*$E270*$F270*$G270*$I270*$AH$11)</f>
        <v>0</v>
      </c>
      <c r="AI270" s="110"/>
      <c r="AJ270" s="109">
        <f>(AI270*$E270*$F270*$G270*$I270*$AJ$11)</f>
        <v>0</v>
      </c>
      <c r="AK270" s="110"/>
      <c r="AL270" s="110">
        <f>(AK270*$E270*$F270*$G270*$I270*$AL$11)</f>
        <v>0</v>
      </c>
      <c r="AM270" s="110">
        <v>2</v>
      </c>
      <c r="AN270" s="109">
        <f>(AM270*$E270*$F270*$G270*$J270*$AN$11)</f>
        <v>131766.09600000002</v>
      </c>
      <c r="AO270" s="132"/>
      <c r="AP270" s="109">
        <f>(AO270*$E270*$F270*$G270*$J270*$AP$11)</f>
        <v>0</v>
      </c>
      <c r="AQ270" s="110"/>
      <c r="AR270" s="116">
        <f>(AQ270*$E270*$F270*$G270*$J270*$AR$11)</f>
        <v>0</v>
      </c>
      <c r="AS270" s="205"/>
      <c r="AT270" s="109">
        <f>(AS270*$E270*$F270*$G270*$I270*$AT$11)</f>
        <v>0</v>
      </c>
      <c r="AU270" s="110"/>
      <c r="AV270" s="110">
        <f>(AU270*$E270*$F270*$G270*$I270*$AV$11)</f>
        <v>0</v>
      </c>
      <c r="AW270" s="110"/>
      <c r="AX270" s="109">
        <f>(AW270*$E270*$F270*$G270*$I270*$AX$11)</f>
        <v>0</v>
      </c>
      <c r="AY270" s="110"/>
      <c r="AZ270" s="109">
        <f>(AY270*$E270*$F270*$G270*$I270*$AZ$11)</f>
        <v>0</v>
      </c>
      <c r="BA270" s="110"/>
      <c r="BB270" s="109">
        <f>(BA270*$E270*$F270*$G270*$I270*$BB$11)</f>
        <v>0</v>
      </c>
      <c r="BC270" s="110"/>
      <c r="BD270" s="109">
        <f>(BC270*$E270*$F270*$G270*$I270*$BD$11)</f>
        <v>0</v>
      </c>
      <c r="BE270" s="110"/>
      <c r="BF270" s="109">
        <f>(BE270*$E270*$F270*$G270*$I270*$BF$11)</f>
        <v>0</v>
      </c>
      <c r="BG270" s="110">
        <v>3</v>
      </c>
      <c r="BH270" s="109">
        <f>(BG270*$E270*$F270*$G270*$J270*$BH$11)</f>
        <v>179681.03999999998</v>
      </c>
      <c r="BI270" s="110"/>
      <c r="BJ270" s="109">
        <f>(BI270*$E270*$F270*$G270*$J270*$BJ$11)</f>
        <v>0</v>
      </c>
      <c r="BK270" s="110"/>
      <c r="BL270" s="109">
        <f>(BK270*$E270*$F270*$G270*$J270*$BL$11)</f>
        <v>0</v>
      </c>
      <c r="BM270" s="110">
        <v>120</v>
      </c>
      <c r="BN270" s="109">
        <f>(BM270*$E270*$F270*$G270*$J270*$BN$11)</f>
        <v>7187241.5999999996</v>
      </c>
      <c r="BO270" s="110"/>
      <c r="BP270" s="109">
        <f>(BO270*$E270*$F270*$G270*$J270*$BP$11)</f>
        <v>0</v>
      </c>
      <c r="BQ270" s="110"/>
      <c r="BR270" s="109">
        <f>(BQ270*$E270*$F270*$G270*$J270*$BR$11)</f>
        <v>0</v>
      </c>
      <c r="BS270" s="110"/>
      <c r="BT270" s="116">
        <f>(BS270*$E270*$F270*$G270*$J270*$BT$11)</f>
        <v>0</v>
      </c>
      <c r="BU270" s="133"/>
      <c r="BV270" s="109">
        <f>(BU270*$E270*$F270*$G270*$I270*$BV$11)</f>
        <v>0</v>
      </c>
      <c r="BW270" s="110"/>
      <c r="BX270" s="109">
        <f>(BW270*$E270*$F270*$G270*$I270*$BX$11)</f>
        <v>0</v>
      </c>
      <c r="BY270" s="110"/>
      <c r="BZ270" s="109">
        <f>(BY270*$E270*$F270*$G270*$I270*$BZ$11)</f>
        <v>0</v>
      </c>
      <c r="CA270" s="110"/>
      <c r="CB270" s="109">
        <f>(CA270*$E270*$F270*$G270*$J270*$CB$11)</f>
        <v>0</v>
      </c>
      <c r="CC270" s="134"/>
      <c r="CD270" s="110">
        <f>(CC270*$E270*$F270*$G270*$I270*$CD$11)</f>
        <v>0</v>
      </c>
      <c r="CE270" s="110"/>
      <c r="CF270" s="109">
        <f>(CE270*$E270*$F270*$G270*$I270*$CF$11)</f>
        <v>0</v>
      </c>
      <c r="CG270" s="110"/>
      <c r="CH270" s="109">
        <f>(CG270*$E270*$F270*$G270*$I270*$CH$11)</f>
        <v>0</v>
      </c>
      <c r="CI270" s="110"/>
      <c r="CJ270" s="109">
        <f>(CI270*$E270*$F270*$G270*$I270*$CJ$11)</f>
        <v>0</v>
      </c>
      <c r="CK270" s="110"/>
      <c r="CL270" s="109">
        <f>(CK270*$E270*$F270*$G270*$I270*$CL$11)</f>
        <v>0</v>
      </c>
      <c r="CM270" s="110"/>
      <c r="CN270" s="109">
        <f>(CM270*$E270*$F270*$G270*$I270*$CN$11)</f>
        <v>0</v>
      </c>
      <c r="CO270" s="110"/>
      <c r="CP270" s="109">
        <f>(CO270*$E270*$F270*$G270*$I270*$CP$11)</f>
        <v>0</v>
      </c>
      <c r="CQ270" s="110"/>
      <c r="CR270" s="109">
        <f>(CQ270*$E270*$F270*$G270*$J270*$CR$11)</f>
        <v>0</v>
      </c>
      <c r="CS270" s="110"/>
      <c r="CT270" s="109">
        <f>(CS270*$E270*$F270*$G270*$J270*$CT$11)</f>
        <v>0</v>
      </c>
      <c r="CU270" s="110"/>
      <c r="CV270" s="109">
        <f>(CU270*$E270*$F270*$G270*$J270*$CV$11)</f>
        <v>0</v>
      </c>
      <c r="CW270" s="132"/>
      <c r="CX270" s="109">
        <f>(CW270*$E270*$F270*$G270*$J270*$CX$11)</f>
        <v>0</v>
      </c>
      <c r="CY270" s="110"/>
      <c r="CZ270" s="116">
        <f>(CY270*$E270*$F270*$G270*$J270*$CZ$11)</f>
        <v>0</v>
      </c>
      <c r="DA270" s="110"/>
      <c r="DB270" s="109">
        <f>(DA270*$E270*$F270*$G270*$J270*$DB$11)</f>
        <v>0</v>
      </c>
      <c r="DC270" s="134"/>
      <c r="DD270" s="109">
        <f>(DC270*$E270*$F270*$G270*$J270*$DD$11)</f>
        <v>0</v>
      </c>
      <c r="DE270" s="110"/>
      <c r="DF270" s="109">
        <f>(DE270*$E270*$F270*$G270*$J270*$DF$11)</f>
        <v>0</v>
      </c>
      <c r="DG270" s="110"/>
      <c r="DH270" s="109">
        <f>(DG270*$E270*$F270*$G270*$K270*$DH$11)</f>
        <v>0</v>
      </c>
      <c r="DI270" s="110">
        <v>57</v>
      </c>
      <c r="DJ270" s="122">
        <f>(DI270*$E270*$F270*$G270*$L270*$DJ$11)</f>
        <v>5796991.6388999997</v>
      </c>
      <c r="DK270" s="123">
        <f t="shared" si="901"/>
        <v>231</v>
      </c>
      <c r="DL270" s="122">
        <f t="shared" si="901"/>
        <v>15985904.834899999</v>
      </c>
      <c r="DM270" s="1"/>
      <c r="DN270" s="1">
        <f t="shared" si="902"/>
        <v>355.74</v>
      </c>
      <c r="DO270" s="52">
        <f t="shared" si="903"/>
        <v>355.74</v>
      </c>
      <c r="DQ270" s="52">
        <f t="shared" si="904"/>
        <v>231</v>
      </c>
    </row>
    <row r="271" spans="1:121" s="284" customFormat="1" ht="30" hidden="1" customHeight="1" x14ac:dyDescent="0.25">
      <c r="A271" s="142"/>
      <c r="B271" s="143">
        <v>232</v>
      </c>
      <c r="C271" s="101" t="s">
        <v>631</v>
      </c>
      <c r="D271" s="144" t="s">
        <v>632</v>
      </c>
      <c r="E271" s="89">
        <v>23150</v>
      </c>
      <c r="F271" s="203">
        <v>0.75</v>
      </c>
      <c r="G271" s="146">
        <v>1</v>
      </c>
      <c r="H271" s="147"/>
      <c r="I271" s="145">
        <v>1.4</v>
      </c>
      <c r="J271" s="145">
        <v>1.68</v>
      </c>
      <c r="K271" s="145">
        <v>2.23</v>
      </c>
      <c r="L271" s="148">
        <v>2.57</v>
      </c>
      <c r="M271" s="149">
        <v>10</v>
      </c>
      <c r="N271" s="150">
        <f>(M271*$E271*$F271*$G271*$I271)</f>
        <v>243074.99999999997</v>
      </c>
      <c r="O271" s="149"/>
      <c r="P271" s="149">
        <f>(O271*$E271*$F271*$G271*$I271)</f>
        <v>0</v>
      </c>
      <c r="Q271" s="149">
        <v>110</v>
      </c>
      <c r="R271" s="150">
        <f>(Q271*$E271*$F271*$G271*$I271)</f>
        <v>2673825</v>
      </c>
      <c r="S271" s="149"/>
      <c r="T271" s="150">
        <f>(S271*$E271*$F271*$G271*$I271)</f>
        <v>0</v>
      </c>
      <c r="U271" s="149">
        <v>0</v>
      </c>
      <c r="V271" s="150">
        <f>(U271*$E271*$F271*$G271*$I271)</f>
        <v>0</v>
      </c>
      <c r="W271" s="149">
        <v>0</v>
      </c>
      <c r="X271" s="150">
        <f>(W271*$E271*$F271*$G271*$I271)</f>
        <v>0</v>
      </c>
      <c r="Y271" s="149"/>
      <c r="Z271" s="150">
        <f>(Y271*$E271*$F271*$G271*$I271)</f>
        <v>0</v>
      </c>
      <c r="AA271" s="149">
        <v>0</v>
      </c>
      <c r="AB271" s="150">
        <f>(AA271*$E271*$F271*$G271*$I271)</f>
        <v>0</v>
      </c>
      <c r="AC271" s="149">
        <v>20</v>
      </c>
      <c r="AD271" s="150">
        <f>(AC271*$E271*$F271*$G271*$I271)</f>
        <v>486149.99999999994</v>
      </c>
      <c r="AE271" s="149">
        <v>0</v>
      </c>
      <c r="AF271" s="150">
        <f>(AE271*$E271*$F271*$G271*$I271)</f>
        <v>0</v>
      </c>
      <c r="AG271" s="151"/>
      <c r="AH271" s="150">
        <f>(AG271*$E271*$F271*$G271*$I271)</f>
        <v>0</v>
      </c>
      <c r="AI271" s="149">
        <v>148</v>
      </c>
      <c r="AJ271" s="150">
        <f>(AI271*$E271*$F271*$G271*$I271)</f>
        <v>3597510</v>
      </c>
      <c r="AK271" s="149">
        <v>76</v>
      </c>
      <c r="AL271" s="149">
        <f>(AK271*$E271*$F271*$G271*$I271)</f>
        <v>1847369.9999999998</v>
      </c>
      <c r="AM271" s="149">
        <v>40</v>
      </c>
      <c r="AN271" s="150">
        <f>(AM271*$E271*$F271*$G271*$J271)</f>
        <v>1166760</v>
      </c>
      <c r="AO271" s="152">
        <v>0</v>
      </c>
      <c r="AP271" s="150">
        <f>(AO271*$E271*$F271*$G271*$J271)</f>
        <v>0</v>
      </c>
      <c r="AQ271" s="149">
        <v>85</v>
      </c>
      <c r="AR271" s="153">
        <f>(AQ271*$E271*$F271*$G271*$J271)</f>
        <v>2479365</v>
      </c>
      <c r="AS271" s="149">
        <v>10</v>
      </c>
      <c r="AT271" s="150">
        <f>(AS271*$E271*$F271*$G271*$I271)</f>
        <v>243074.99999999997</v>
      </c>
      <c r="AU271" s="149">
        <v>3</v>
      </c>
      <c r="AV271" s="149">
        <f>(AU271*$E271*$F271*$G271*$I271)</f>
        <v>72922.5</v>
      </c>
      <c r="AW271" s="149"/>
      <c r="AX271" s="150">
        <f>(AW271*$E271*$F271*$G271*$I271)</f>
        <v>0</v>
      </c>
      <c r="AY271" s="149">
        <v>0</v>
      </c>
      <c r="AZ271" s="150">
        <f>(AY271*$E271*$F271*$G271*$I271)</f>
        <v>0</v>
      </c>
      <c r="BA271" s="149">
        <v>0</v>
      </c>
      <c r="BB271" s="150">
        <f>(BA271*$E271*$F271*$G271*$I271)</f>
        <v>0</v>
      </c>
      <c r="BC271" s="149">
        <v>0</v>
      </c>
      <c r="BD271" s="150">
        <f>(BC271*$E271*$F271*$G271*$I271)</f>
        <v>0</v>
      </c>
      <c r="BE271" s="149">
        <v>110</v>
      </c>
      <c r="BF271" s="150">
        <f>(BE271*$E271*$F271*$G271*$I271)</f>
        <v>2673825</v>
      </c>
      <c r="BG271" s="244">
        <v>859</v>
      </c>
      <c r="BH271" s="150">
        <f>(BG271*$E271*$F271*$G271*$J271)</f>
        <v>25056171</v>
      </c>
      <c r="BI271" s="149">
        <v>530</v>
      </c>
      <c r="BJ271" s="150">
        <f>(BI271*$E271*$F271*$G271*$J271)</f>
        <v>15459570</v>
      </c>
      <c r="BK271" s="149">
        <v>0</v>
      </c>
      <c r="BL271" s="150">
        <f>(BK271*$E271*$F271*$G271*$J271)</f>
        <v>0</v>
      </c>
      <c r="BM271" s="149">
        <v>140</v>
      </c>
      <c r="BN271" s="150">
        <f>(BM271*$E271*$F271*$G271*$J271)</f>
        <v>4083660</v>
      </c>
      <c r="BO271" s="149">
        <v>635</v>
      </c>
      <c r="BP271" s="150">
        <f>(BO271*$E271*$F271*$G271*$J271)</f>
        <v>18522315</v>
      </c>
      <c r="BQ271" s="149">
        <v>245</v>
      </c>
      <c r="BR271" s="150">
        <f>(BQ271*$E271*$F271*$G271*$J271)</f>
        <v>7146405</v>
      </c>
      <c r="BS271" s="149">
        <v>150</v>
      </c>
      <c r="BT271" s="153">
        <f>(BS271*$E271*$F271*$G271*$J271)</f>
        <v>4375350</v>
      </c>
      <c r="BU271" s="155">
        <v>500</v>
      </c>
      <c r="BV271" s="150">
        <f>(BU271*$E271*$F271*$G271*$I271)</f>
        <v>12153750</v>
      </c>
      <c r="BW271" s="149">
        <v>584</v>
      </c>
      <c r="BX271" s="150">
        <f>(BW271*$E271*$F271*$G271*$I271)</f>
        <v>14195580</v>
      </c>
      <c r="BY271" s="149">
        <v>0</v>
      </c>
      <c r="BZ271" s="150">
        <f>(BY271*$E271*$F271*$G271*$I271)</f>
        <v>0</v>
      </c>
      <c r="CA271" s="253">
        <v>316</v>
      </c>
      <c r="CB271" s="150">
        <f>(CA271*$E271*$F271*$G271*$J271)</f>
        <v>9217404</v>
      </c>
      <c r="CC271" s="156"/>
      <c r="CD271" s="149">
        <f>(CC271*$E271*$F271*$G271*$I271)</f>
        <v>0</v>
      </c>
      <c r="CE271" s="149"/>
      <c r="CF271" s="150">
        <f>(CE271*$E271*$F271*$G271*$I271)</f>
        <v>0</v>
      </c>
      <c r="CG271" s="149">
        <v>7</v>
      </c>
      <c r="CH271" s="150">
        <f>(CG271*$E271*$F271*$G271*$I271)</f>
        <v>170152.5</v>
      </c>
      <c r="CI271" s="149">
        <v>40</v>
      </c>
      <c r="CJ271" s="150">
        <f>(CI271*$E271*$F271*$G271*$I271)</f>
        <v>972299.99999999988</v>
      </c>
      <c r="CK271" s="149">
        <v>190</v>
      </c>
      <c r="CL271" s="150">
        <f>(CK271*$E271*$F271*$G271*$I271)</f>
        <v>4618425</v>
      </c>
      <c r="CM271" s="149">
        <v>454</v>
      </c>
      <c r="CN271" s="150">
        <f>(CM271*$E271*$F271*$G271*$I271)</f>
        <v>11035605</v>
      </c>
      <c r="CO271" s="149">
        <v>270</v>
      </c>
      <c r="CP271" s="150">
        <f>(CO271*$E271*$F271*$G271*$I271)</f>
        <v>6563025</v>
      </c>
      <c r="CQ271" s="149">
        <v>245</v>
      </c>
      <c r="CR271" s="150">
        <f>(CQ271*$E271*$F271*$G271*$J271)</f>
        <v>7146405</v>
      </c>
      <c r="CS271" s="149">
        <v>319</v>
      </c>
      <c r="CT271" s="150">
        <f>(CS271*$E271*$F271*$G271*$J271)</f>
        <v>9304911</v>
      </c>
      <c r="CU271" s="149">
        <v>65</v>
      </c>
      <c r="CV271" s="150">
        <f>(CU271*$E271*$F271*$G271*$J271)</f>
        <v>1895985</v>
      </c>
      <c r="CW271" s="152">
        <v>40</v>
      </c>
      <c r="CX271" s="150">
        <f>(CW271*$E271*$F271*$G271*$J271)</f>
        <v>1166760</v>
      </c>
      <c r="CY271" s="149"/>
      <c r="CZ271" s="153">
        <f>(CY271*$E271*$F271*$G271*$J271)</f>
        <v>0</v>
      </c>
      <c r="DA271" s="149">
        <v>12</v>
      </c>
      <c r="DB271" s="150">
        <f>(DA271*$E271*$F271*$G271*$J271)</f>
        <v>350028</v>
      </c>
      <c r="DC271" s="156">
        <v>2</v>
      </c>
      <c r="DD271" s="150">
        <f>(DC271*$E271*$F271*$G271*$J271)</f>
        <v>58338</v>
      </c>
      <c r="DE271" s="149">
        <v>150</v>
      </c>
      <c r="DF271" s="150">
        <f>(DE271*$E271*$F271*$G271*$J271)</f>
        <v>4375350</v>
      </c>
      <c r="DG271" s="149">
        <v>75</v>
      </c>
      <c r="DH271" s="150">
        <f>(DG271*$E271*$F271*$G271*$K271)</f>
        <v>2903878.125</v>
      </c>
      <c r="DI271" s="149">
        <v>50</v>
      </c>
      <c r="DJ271" s="157">
        <f>(DI271*$E271*$F271*$G271*$L271)</f>
        <v>2231081.25</v>
      </c>
      <c r="DK271" s="158">
        <f t="shared" si="901"/>
        <v>6490</v>
      </c>
      <c r="DL271" s="157">
        <f t="shared" si="901"/>
        <v>178486326.375</v>
      </c>
      <c r="DN271" s="159">
        <f t="shared" si="902"/>
        <v>4867.5</v>
      </c>
      <c r="DO271" s="52">
        <f t="shared" si="903"/>
        <v>4867.5</v>
      </c>
      <c r="DQ271" s="52">
        <f t="shared" si="904"/>
        <v>6490</v>
      </c>
    </row>
    <row r="272" spans="1:121" s="8" customFormat="1" ht="15.75" hidden="1" customHeight="1" x14ac:dyDescent="0.25">
      <c r="A272" s="128"/>
      <c r="B272" s="129">
        <v>233</v>
      </c>
      <c r="C272" s="101" t="s">
        <v>633</v>
      </c>
      <c r="D272" s="102" t="s">
        <v>634</v>
      </c>
      <c r="E272" s="89">
        <v>23150</v>
      </c>
      <c r="F272" s="130">
        <v>0.89</v>
      </c>
      <c r="G272" s="104">
        <v>1</v>
      </c>
      <c r="H272" s="105"/>
      <c r="I272" s="106">
        <v>1.4</v>
      </c>
      <c r="J272" s="106">
        <v>1.68</v>
      </c>
      <c r="K272" s="106">
        <v>2.23</v>
      </c>
      <c r="L272" s="107">
        <v>2.57</v>
      </c>
      <c r="M272" s="110">
        <v>160</v>
      </c>
      <c r="N272" s="109">
        <f>(M272*$E272*$F272*$G272*$I272*$N$11)</f>
        <v>5076702.4000000004</v>
      </c>
      <c r="O272" s="110"/>
      <c r="P272" s="110">
        <f>(O272*$E272*$F272*$G272*$I272*$P$11)</f>
        <v>0</v>
      </c>
      <c r="Q272" s="110"/>
      <c r="R272" s="109">
        <f>(Q272*$E272*$F272*$G272*$I272*$R$11)</f>
        <v>0</v>
      </c>
      <c r="S272" s="110"/>
      <c r="T272" s="109">
        <f t="shared" ref="T272:T275" si="908">(S272/12*2*$E272*$F272*$G272*$I272*$T$11)+(S272/12*10*$E272*$F272*$G272*$I272*$T$12)</f>
        <v>0</v>
      </c>
      <c r="U272" s="110">
        <v>0</v>
      </c>
      <c r="V272" s="109">
        <f>(U272*$E272*$F272*$G272*$I272*$V$11)</f>
        <v>0</v>
      </c>
      <c r="W272" s="110">
        <v>0</v>
      </c>
      <c r="X272" s="109">
        <f>(W272*$E272*$F272*$G272*$I272*$X$11)</f>
        <v>0</v>
      </c>
      <c r="Y272" s="110"/>
      <c r="Z272" s="109">
        <f>(Y272*$E272*$F272*$G272*$I272*$Z$11)</f>
        <v>0</v>
      </c>
      <c r="AA272" s="110">
        <v>0</v>
      </c>
      <c r="AB272" s="109">
        <f>(AA272*$E272*$F272*$G272*$I272*$AB$11)</f>
        <v>0</v>
      </c>
      <c r="AC272" s="110">
        <v>40</v>
      </c>
      <c r="AD272" s="109">
        <f>(AC272*$E272*$F272*$G272*$I272*$AD$11)</f>
        <v>1269175.6000000001</v>
      </c>
      <c r="AE272" s="110">
        <v>0</v>
      </c>
      <c r="AF272" s="109">
        <f>(AE272*$E272*$F272*$G272*$I272*$AF$11)</f>
        <v>0</v>
      </c>
      <c r="AG272" s="112"/>
      <c r="AH272" s="109">
        <f>(AG272*$E272*$F272*$G272*$I272*$AH$11)</f>
        <v>0</v>
      </c>
      <c r="AI272" s="110">
        <v>150</v>
      </c>
      <c r="AJ272" s="109">
        <f>(AI272*$E272*$F272*$G272*$I272*$AJ$11)</f>
        <v>4759408.5</v>
      </c>
      <c r="AK272" s="110">
        <v>200</v>
      </c>
      <c r="AL272" s="110">
        <f>(AK272*$E272*$F272*$G272*$I272*$AL$11)</f>
        <v>6345878.0000000009</v>
      </c>
      <c r="AM272" s="110">
        <v>90</v>
      </c>
      <c r="AN272" s="109">
        <f>(AM272*$E272*$F272*$G272*$J272*$AN$11)</f>
        <v>3426774.12</v>
      </c>
      <c r="AO272" s="132">
        <v>0</v>
      </c>
      <c r="AP272" s="109">
        <f>(AO272*$E272*$F272*$G272*$J272*$AP$11)</f>
        <v>0</v>
      </c>
      <c r="AQ272" s="110">
        <v>20</v>
      </c>
      <c r="AR272" s="116">
        <f>(AQ272*$E272*$F272*$G272*$J272*$AR$11)</f>
        <v>761505.36</v>
      </c>
      <c r="AS272" s="110"/>
      <c r="AT272" s="109">
        <f>(AS272*$E272*$F272*$G272*$I272*$AT$11)</f>
        <v>0</v>
      </c>
      <c r="AU272" s="110">
        <v>3</v>
      </c>
      <c r="AV272" s="110">
        <f>(AU272*$E272*$F272*$G272*$I272*$AV$11)</f>
        <v>77881.23</v>
      </c>
      <c r="AW272" s="110"/>
      <c r="AX272" s="109">
        <f>(AW272*$E272*$F272*$G272*$I272*$AX$11)</f>
        <v>0</v>
      </c>
      <c r="AY272" s="110">
        <v>0</v>
      </c>
      <c r="AZ272" s="109">
        <f>(AY272*$E272*$F272*$G272*$I272*$AZ$11)</f>
        <v>0</v>
      </c>
      <c r="BA272" s="110">
        <v>0</v>
      </c>
      <c r="BB272" s="109">
        <f>(BA272*$E272*$F272*$G272*$I272*$BB$11)</f>
        <v>0</v>
      </c>
      <c r="BC272" s="110">
        <v>0</v>
      </c>
      <c r="BD272" s="109">
        <f>(BC272*$E272*$F272*$G272*$I272*$BD$11)</f>
        <v>0</v>
      </c>
      <c r="BE272" s="110">
        <v>14</v>
      </c>
      <c r="BF272" s="109">
        <f>(BE272*$E272*$F272*$G272*$I272*$BF$11)</f>
        <v>516900.60800000001</v>
      </c>
      <c r="BG272" s="110">
        <v>118</v>
      </c>
      <c r="BH272" s="109">
        <f>(BG272*$E272*$F272*$G272*$J272*$BH$11)</f>
        <v>4084437.84</v>
      </c>
      <c r="BI272" s="110"/>
      <c r="BJ272" s="109">
        <f>(BI272*$E272*$F272*$G272*$J272*$BJ$11)</f>
        <v>0</v>
      </c>
      <c r="BK272" s="110">
        <v>0</v>
      </c>
      <c r="BL272" s="109">
        <f>(BK272*$E272*$F272*$G272*$J272*$BL$11)</f>
        <v>0</v>
      </c>
      <c r="BM272" s="110">
        <v>12</v>
      </c>
      <c r="BN272" s="109">
        <f>(BM272*$E272*$F272*$G272*$J272*$BN$11)</f>
        <v>415366.56</v>
      </c>
      <c r="BO272" s="110">
        <v>67</v>
      </c>
      <c r="BP272" s="109">
        <f>(BO272*$E272*$F272*$G272*$J272*$BP$11)</f>
        <v>2087216.9639999999</v>
      </c>
      <c r="BQ272" s="110">
        <v>41</v>
      </c>
      <c r="BR272" s="109">
        <f>(BQ272*$E272*$F272*$G272*$J272*$BR$11)</f>
        <v>1816536.4223999998</v>
      </c>
      <c r="BS272" s="110">
        <v>21</v>
      </c>
      <c r="BT272" s="116">
        <f>(BS272*$E272*$F272*$G272*$J272*$BT$11)</f>
        <v>799580.62800000003</v>
      </c>
      <c r="BU272" s="133"/>
      <c r="BV272" s="109">
        <f>(BU272*$E272*$F272*$G272*$I272*$BV$11)</f>
        <v>0</v>
      </c>
      <c r="BW272" s="110"/>
      <c r="BX272" s="109">
        <f>(BW272*$E272*$F272*$G272*$I272*$BX$11)</f>
        <v>0</v>
      </c>
      <c r="BY272" s="110">
        <v>0</v>
      </c>
      <c r="BZ272" s="109">
        <f>(BY272*$E272*$F272*$G272*$I272*$BZ$11)</f>
        <v>0</v>
      </c>
      <c r="CA272" s="110">
        <v>50</v>
      </c>
      <c r="CB272" s="109">
        <f>(CA272*$E272*$F272*$G272*$J272*$CB$11)</f>
        <v>1730694</v>
      </c>
      <c r="CC272" s="134"/>
      <c r="CD272" s="110">
        <f>(CC272*$E272*$F272*$G272*$I272*$CD$11)</f>
        <v>0</v>
      </c>
      <c r="CE272" s="110">
        <v>5</v>
      </c>
      <c r="CF272" s="109">
        <f>(CE272*$E272*$F272*$G272*$I272*$CF$11)</f>
        <v>100957.15</v>
      </c>
      <c r="CG272" s="110">
        <v>3</v>
      </c>
      <c r="CH272" s="109">
        <f>(CG272*$E272*$F272*$G272*$I272*$CH$11)</f>
        <v>60574.289999999994</v>
      </c>
      <c r="CI272" s="110">
        <v>24</v>
      </c>
      <c r="CJ272" s="109">
        <f>(CI272*$E272*$F272*$G272*$I272*$CJ$11)</f>
        <v>484594.31999999995</v>
      </c>
      <c r="CK272" s="110">
        <v>40</v>
      </c>
      <c r="CL272" s="109">
        <f>(CK272*$E272*$F272*$G272*$I272*$CL$11)</f>
        <v>1384555.2</v>
      </c>
      <c r="CM272" s="110">
        <v>58</v>
      </c>
      <c r="CN272" s="109">
        <f>(CM272*$E272*$F272*$G272*$I272*$CN$11)</f>
        <v>1673004.2</v>
      </c>
      <c r="CO272" s="110"/>
      <c r="CP272" s="109">
        <f>(CO272*$E272*$F272*$G272*$I272*$CP$11)</f>
        <v>0</v>
      </c>
      <c r="CQ272" s="110">
        <v>79</v>
      </c>
      <c r="CR272" s="109">
        <f>(CQ272*$E272*$F272*$G272*$J272*$CR$11)</f>
        <v>3035291.1372000002</v>
      </c>
      <c r="CS272" s="110">
        <v>23</v>
      </c>
      <c r="CT272" s="109">
        <f>(CS272*$E272*$F272*$G272*$J272*$CT$11)</f>
        <v>955343.08799999999</v>
      </c>
      <c r="CU272" s="110">
        <v>41</v>
      </c>
      <c r="CV272" s="109">
        <f>(CU272*$E272*$F272*$G272*$J272*$CV$11)</f>
        <v>1419169.0799999998</v>
      </c>
      <c r="CW272" s="132">
        <v>100</v>
      </c>
      <c r="CX272" s="109">
        <f>(CW272*$E272*$F272*$G272*$J272*$CX$11)</f>
        <v>3115249.2</v>
      </c>
      <c r="CY272" s="110">
        <v>10</v>
      </c>
      <c r="CZ272" s="116">
        <f>(CY272*$E272*$F272*$G272*$J272*$CZ$11)</f>
        <v>311524.92</v>
      </c>
      <c r="DA272" s="110">
        <v>21</v>
      </c>
      <c r="DB272" s="109">
        <f>(DA272*$E272*$F272*$G272*$J272*$DB$11)</f>
        <v>726891.48</v>
      </c>
      <c r="DC272" s="134">
        <v>5</v>
      </c>
      <c r="DD272" s="109">
        <f>(DC272*$E272*$F272*$G272*$J272*$DD$11)</f>
        <v>173069.4</v>
      </c>
      <c r="DE272" s="110">
        <v>52</v>
      </c>
      <c r="DF272" s="109">
        <f>(DE272*$E272*$F272*$G272*$J272*$DF$11)</f>
        <v>2159906.1119999997</v>
      </c>
      <c r="DG272" s="110">
        <v>6</v>
      </c>
      <c r="DH272" s="109">
        <f>(DG272*$E272*$F272*$G272*$K272*$DH$11)</f>
        <v>330809.79600000003</v>
      </c>
      <c r="DI272" s="110">
        <v>10</v>
      </c>
      <c r="DJ272" s="122">
        <f>(DI272*$E272*$F272*$G272*$L272*$DJ$11)</f>
        <v>587756.04449999996</v>
      </c>
      <c r="DK272" s="123">
        <f t="shared" si="901"/>
        <v>1463</v>
      </c>
      <c r="DL272" s="122">
        <f t="shared" si="901"/>
        <v>49686753.650099993</v>
      </c>
      <c r="DN272" s="1">
        <f t="shared" si="902"/>
        <v>1302.07</v>
      </c>
      <c r="DO272" s="52">
        <f t="shared" si="903"/>
        <v>1302.07</v>
      </c>
      <c r="DQ272" s="52">
        <f t="shared" si="904"/>
        <v>1463</v>
      </c>
    </row>
    <row r="273" spans="1:121" ht="30" hidden="1" customHeight="1" thickBot="1" x14ac:dyDescent="0.25">
      <c r="A273" s="210"/>
      <c r="B273" s="211">
        <v>234</v>
      </c>
      <c r="C273" s="101" t="s">
        <v>635</v>
      </c>
      <c r="D273" s="212" t="s">
        <v>636</v>
      </c>
      <c r="E273" s="89">
        <v>23150</v>
      </c>
      <c r="F273" s="287">
        <v>0.53</v>
      </c>
      <c r="G273" s="214">
        <v>1</v>
      </c>
      <c r="H273" s="215"/>
      <c r="I273" s="216">
        <v>1.4</v>
      </c>
      <c r="J273" s="216">
        <v>1.68</v>
      </c>
      <c r="K273" s="216">
        <v>2.23</v>
      </c>
      <c r="L273" s="217">
        <v>2.57</v>
      </c>
      <c r="M273" s="110">
        <v>19</v>
      </c>
      <c r="N273" s="219">
        <f>(M273*$E273*$F273*$G273*$I273*$N$11)</f>
        <v>359005.56999999995</v>
      </c>
      <c r="O273" s="110">
        <v>7</v>
      </c>
      <c r="P273" s="218">
        <f>(O273*$E273*$F273*$G273*$I273*$P$11)</f>
        <v>132265.21</v>
      </c>
      <c r="Q273" s="218">
        <v>100</v>
      </c>
      <c r="R273" s="219">
        <f>(Q273*$E273*$F273*$G273*$I273*$R$11)</f>
        <v>1889503.0000000002</v>
      </c>
      <c r="S273" s="110"/>
      <c r="T273" s="109">
        <f t="shared" si="908"/>
        <v>0</v>
      </c>
      <c r="U273" s="218"/>
      <c r="V273" s="219">
        <f>(U273*$E273*$F273*$G273*$I273*$V$11)</f>
        <v>0</v>
      </c>
      <c r="W273" s="218"/>
      <c r="X273" s="219">
        <f>(W273*$E273*$F273*$G273*$I273*$X$11)</f>
        <v>0</v>
      </c>
      <c r="Y273" s="218"/>
      <c r="Z273" s="219">
        <f>(Y273*$E273*$F273*$G273*$I273*$Z$11)</f>
        <v>0</v>
      </c>
      <c r="AA273" s="218"/>
      <c r="AB273" s="219">
        <f>(AA273*$E273*$F273*$G273*$I273*$AB$11)</f>
        <v>0</v>
      </c>
      <c r="AC273" s="218">
        <v>6</v>
      </c>
      <c r="AD273" s="219">
        <f>(AC273*$E273*$F273*$G273*$I273*$AD$11)</f>
        <v>113370.18</v>
      </c>
      <c r="AE273" s="218"/>
      <c r="AF273" s="219">
        <f>(AE273*$E273*$F273*$G273*$I273*$AF$11)</f>
        <v>0</v>
      </c>
      <c r="AG273" s="220"/>
      <c r="AH273" s="219">
        <f>(AG273*$E273*$F273*$G273*$I273*$AH$11)</f>
        <v>0</v>
      </c>
      <c r="AI273" s="218">
        <v>915</v>
      </c>
      <c r="AJ273" s="219">
        <f>(AI273*$E273*$F273*$G273*$I273*$AJ$11)</f>
        <v>17288952.449999999</v>
      </c>
      <c r="AK273" s="218">
        <v>11</v>
      </c>
      <c r="AL273" s="110">
        <f>(AK273*$E273*$F273*$G273*$I273*$AL$11)</f>
        <v>207845.33000000002</v>
      </c>
      <c r="AM273" s="218">
        <v>60</v>
      </c>
      <c r="AN273" s="109">
        <f>(AM273*$E273*$F273*$G273*$J273*$AN$11)</f>
        <v>1360442.16</v>
      </c>
      <c r="AO273" s="221">
        <v>0</v>
      </c>
      <c r="AP273" s="219">
        <f>(AO273*$E273*$F273*$G273*$J273*$AP$11)</f>
        <v>0</v>
      </c>
      <c r="AQ273" s="218"/>
      <c r="AR273" s="222">
        <f>(AQ273*$E273*$F273*$G273*$J273*$AR$11)</f>
        <v>0</v>
      </c>
      <c r="AS273" s="218"/>
      <c r="AT273" s="219">
        <f>(AS273*$E273*$F273*$G273*$I273*$AT$11)</f>
        <v>0</v>
      </c>
      <c r="AU273" s="218"/>
      <c r="AV273" s="218">
        <f>(AU273*$E273*$F273*$G273*$I273*$AV$11)</f>
        <v>0</v>
      </c>
      <c r="AW273" s="218"/>
      <c r="AX273" s="219">
        <f>(AW273*$E273*$F273*$G273*$I273*$AX$11)</f>
        <v>0</v>
      </c>
      <c r="AY273" s="218"/>
      <c r="AZ273" s="219">
        <f>(AY273*$E273*$F273*$G273*$I273*$AZ$11)</f>
        <v>0</v>
      </c>
      <c r="BA273" s="218"/>
      <c r="BB273" s="219">
        <f>(BA273*$E273*$F273*$G273*$I273*$BB$11)</f>
        <v>0</v>
      </c>
      <c r="BC273" s="218"/>
      <c r="BD273" s="219">
        <f>(BC273*$E273*$F273*$G273*$I273*$BD$11)</f>
        <v>0</v>
      </c>
      <c r="BE273" s="218">
        <v>26</v>
      </c>
      <c r="BF273" s="219">
        <f>(BE273*$E273*$F273*$G273*$I273*$BF$11)</f>
        <v>571660.54399999999</v>
      </c>
      <c r="BG273" s="110">
        <v>121</v>
      </c>
      <c r="BH273" s="219">
        <f>(BG273*$E273*$F273*$G273*$J273*$BH$11)</f>
        <v>2494143.96</v>
      </c>
      <c r="BI273" s="218">
        <v>70</v>
      </c>
      <c r="BJ273" s="219">
        <f>(BI273*$E273*$F273*$G273*$J273*$BJ$11)</f>
        <v>1659327.1799999997</v>
      </c>
      <c r="BK273" s="218"/>
      <c r="BL273" s="219">
        <f>(BK273*$E273*$F273*$G273*$J273*$BL$11)</f>
        <v>0</v>
      </c>
      <c r="BM273" s="218">
        <v>24</v>
      </c>
      <c r="BN273" s="219">
        <f>(BM273*$E273*$F273*$G273*$J273*$BN$11)</f>
        <v>494706.24</v>
      </c>
      <c r="BO273" s="218">
        <v>2</v>
      </c>
      <c r="BP273" s="219">
        <f>(BO273*$E273*$F273*$G273*$J273*$BP$11)</f>
        <v>37102.968000000001</v>
      </c>
      <c r="BQ273" s="218">
        <v>82</v>
      </c>
      <c r="BR273" s="219">
        <f>(BQ273*$E273*$F273*$G273*$J273*$BR$11)</f>
        <v>2163515.2895999998</v>
      </c>
      <c r="BS273" s="218">
        <v>35</v>
      </c>
      <c r="BT273" s="222">
        <f>(BS273*$E273*$F273*$G273*$J273*$BT$11)</f>
        <v>793591.26</v>
      </c>
      <c r="BU273" s="223"/>
      <c r="BV273" s="219">
        <f>(BU273*$E273*$F273*$G273*$I273*$BV$11)</f>
        <v>0</v>
      </c>
      <c r="BW273" s="218"/>
      <c r="BX273" s="219">
        <f>(BW273*$E273*$F273*$G273*$I273*$BX$11)</f>
        <v>0</v>
      </c>
      <c r="BY273" s="218"/>
      <c r="BZ273" s="219">
        <f>(BY273*$E273*$F273*$G273*$I273*$BZ$11)</f>
        <v>0</v>
      </c>
      <c r="CA273" s="288">
        <v>67</v>
      </c>
      <c r="CB273" s="219">
        <f>(CA273*$E273*$F273*$G273*$J273*$CB$11)</f>
        <v>1381054.92</v>
      </c>
      <c r="CC273" s="224"/>
      <c r="CD273" s="218">
        <f>(CC273*$E273*$F273*$G273*$I273*$CD$11)</f>
        <v>0</v>
      </c>
      <c r="CE273" s="218"/>
      <c r="CF273" s="219">
        <f>(CE273*$E273*$F273*$G273*$I273*$CF$11)</f>
        <v>0</v>
      </c>
      <c r="CG273" s="218"/>
      <c r="CH273" s="219">
        <f>(CG273*$E273*$F273*$G273*$I273*$CH$11)</f>
        <v>0</v>
      </c>
      <c r="CI273" s="218">
        <v>56</v>
      </c>
      <c r="CJ273" s="219">
        <f>(CI273*$E273*$F273*$G273*$I273*$CJ$11)</f>
        <v>673350.15999999992</v>
      </c>
      <c r="CK273" s="218">
        <v>20</v>
      </c>
      <c r="CL273" s="219">
        <f>(CK273*$E273*$F273*$G273*$I273*$CL$11)</f>
        <v>412255.2</v>
      </c>
      <c r="CM273" s="218">
        <v>18</v>
      </c>
      <c r="CN273" s="219">
        <f>(CM273*$E273*$F273*$G273*$I273*$CN$11)</f>
        <v>309191.39999999997</v>
      </c>
      <c r="CO273" s="218">
        <v>40</v>
      </c>
      <c r="CP273" s="219">
        <f>(CO273*$E273*$F273*$G273*$I273*$CP$11)</f>
        <v>762672.12000000011</v>
      </c>
      <c r="CQ273" s="218">
        <v>101</v>
      </c>
      <c r="CR273" s="219">
        <f>(CQ273*$E273*$F273*$G273*$J273*$CR$11)</f>
        <v>2310896.5236000004</v>
      </c>
      <c r="CS273" s="218">
        <v>9</v>
      </c>
      <c r="CT273" s="219">
        <f>(CS273*$E273*$F273*$G273*$J273*$CT$11)</f>
        <v>222617.80799999999</v>
      </c>
      <c r="CU273" s="218">
        <v>7</v>
      </c>
      <c r="CV273" s="219">
        <f>(CU273*$E273*$F273*$G273*$J273*$CV$11)</f>
        <v>144289.32</v>
      </c>
      <c r="CW273" s="221">
        <v>15</v>
      </c>
      <c r="CX273" s="219">
        <f>(CW273*$E273*$F273*$G273*$J273*$CX$11)</f>
        <v>278272.25999999995</v>
      </c>
      <c r="CY273" s="218"/>
      <c r="CZ273" s="222">
        <f>(CY273*$E273*$F273*$G273*$J273*$CZ$11)</f>
        <v>0</v>
      </c>
      <c r="DA273" s="110"/>
      <c r="DB273" s="109">
        <f>(DA273*$E273*$F273*$G273*$J273*$DB$11)</f>
        <v>0</v>
      </c>
      <c r="DC273" s="224"/>
      <c r="DD273" s="219">
        <f>(DC273*$E273*$F273*$G273*$J273*$DD$11)</f>
        <v>0</v>
      </c>
      <c r="DE273" s="218">
        <v>9</v>
      </c>
      <c r="DF273" s="219">
        <f>(DE273*$E273*$F273*$G273*$J273*$DF$11)</f>
        <v>222617.80799999999</v>
      </c>
      <c r="DG273" s="218">
        <v>6</v>
      </c>
      <c r="DH273" s="219">
        <f>(DG273*$E273*$F273*$G273*$K273*$DH$11)</f>
        <v>196999.092</v>
      </c>
      <c r="DI273" s="218"/>
      <c r="DJ273" s="225">
        <f>(DI273*$E273*$F273*$G273*$L273*$DJ$11)</f>
        <v>0</v>
      </c>
      <c r="DK273" s="123">
        <f t="shared" si="901"/>
        <v>1826</v>
      </c>
      <c r="DL273" s="122">
        <f t="shared" si="901"/>
        <v>36479647.95319999</v>
      </c>
      <c r="DM273" s="1"/>
      <c r="DN273" s="1">
        <f t="shared" si="902"/>
        <v>967.78000000000009</v>
      </c>
      <c r="DO273" s="52">
        <f t="shared" si="903"/>
        <v>967.78000000000009</v>
      </c>
      <c r="DQ273" s="52">
        <f t="shared" si="904"/>
        <v>1826</v>
      </c>
    </row>
    <row r="274" spans="1:121" s="228" customFormat="1" ht="36.75" hidden="1" customHeight="1" thickBot="1" x14ac:dyDescent="0.35">
      <c r="A274" s="289"/>
      <c r="B274" s="290">
        <v>235</v>
      </c>
      <c r="C274" s="101" t="s">
        <v>637</v>
      </c>
      <c r="D274" s="291" t="s">
        <v>638</v>
      </c>
      <c r="E274" s="89">
        <v>23150</v>
      </c>
      <c r="F274" s="292">
        <v>4.07</v>
      </c>
      <c r="G274" s="293">
        <v>1</v>
      </c>
      <c r="H274" s="294"/>
      <c r="I274" s="295">
        <v>1.4</v>
      </c>
      <c r="J274" s="295">
        <v>1.68</v>
      </c>
      <c r="K274" s="295">
        <v>2.23</v>
      </c>
      <c r="L274" s="296">
        <v>2.57</v>
      </c>
      <c r="M274" s="110">
        <v>1</v>
      </c>
      <c r="N274" s="193">
        <f>(M274*$E274*$F274*$G274*$I274*$N$11)</f>
        <v>145099.57</v>
      </c>
      <c r="O274" s="192"/>
      <c r="P274" s="192">
        <f>(O274*$E274*$F274*$G274*$I274*$P$11)</f>
        <v>0</v>
      </c>
      <c r="Q274" s="227">
        <v>3</v>
      </c>
      <c r="R274" s="193">
        <f>(Q274*$E274*$F274*$G274*$I274*$R$11)</f>
        <v>435298.71</v>
      </c>
      <c r="S274" s="192"/>
      <c r="T274" s="109">
        <f t="shared" si="908"/>
        <v>0</v>
      </c>
      <c r="U274" s="227"/>
      <c r="V274" s="193">
        <f>(U274*$E274*$F274*$G274*$I274*$V$11)</f>
        <v>0</v>
      </c>
      <c r="W274" s="227"/>
      <c r="X274" s="193">
        <f>(W274*$E274*$F274*$G274*$I274*$X$11)</f>
        <v>0</v>
      </c>
      <c r="Y274" s="227"/>
      <c r="Z274" s="193">
        <f>(Y274*$E274*$F274*$G274*$I274*$Z$11)</f>
        <v>0</v>
      </c>
      <c r="AA274" s="227"/>
      <c r="AB274" s="193">
        <f>(AA274*$E274*$F274*$G274*$I274*$AB$11)</f>
        <v>0</v>
      </c>
      <c r="AC274" s="227"/>
      <c r="AD274" s="193">
        <f>(AC274*$E274*$F274*$G274*$I274*$AD$11)</f>
        <v>0</v>
      </c>
      <c r="AE274" s="227"/>
      <c r="AF274" s="193">
        <f>(AE274*$E274*$F274*$G274*$I274*$AF$11)</f>
        <v>0</v>
      </c>
      <c r="AG274" s="297"/>
      <c r="AH274" s="193">
        <f>(AG274*$E274*$F274*$G274*$I274*$AH$11)</f>
        <v>0</v>
      </c>
      <c r="AI274" s="298">
        <v>5</v>
      </c>
      <c r="AJ274" s="193">
        <f>(AI274*$E274*$F274*$G274*$I274*$AJ$11)</f>
        <v>725497.85000000009</v>
      </c>
      <c r="AK274" s="227"/>
      <c r="AL274" s="192">
        <f>(AK274*$E274*$F274*$G274*$I274*$AL$11)</f>
        <v>0</v>
      </c>
      <c r="AM274" s="227">
        <v>0</v>
      </c>
      <c r="AN274" s="193">
        <f>(AM274*$E274*$F274*$G274*$J274*$AN$11)</f>
        <v>0</v>
      </c>
      <c r="AO274" s="299"/>
      <c r="AP274" s="193">
        <f>(AO274*$E274*$F274*$G274*$J274*$AP$11)</f>
        <v>0</v>
      </c>
      <c r="AQ274" s="227"/>
      <c r="AR274" s="196">
        <f>(AQ274*$E274*$F274*$G274*$J274*$AR$11)</f>
        <v>0</v>
      </c>
      <c r="AS274" s="227"/>
      <c r="AT274" s="193">
        <f>(AS274*$E274*$F274*$G274*$I274*$AT$11)</f>
        <v>0</v>
      </c>
      <c r="AU274" s="227"/>
      <c r="AV274" s="192">
        <f>(AU274*$E274*$F274*$G274*$I274*$AV$11)</f>
        <v>0</v>
      </c>
      <c r="AW274" s="227"/>
      <c r="AX274" s="193">
        <f>(AW274*$E274*$F274*$G274*$I274*$AX$11)</f>
        <v>0</v>
      </c>
      <c r="AY274" s="227"/>
      <c r="AZ274" s="193">
        <f>(AY274*$E274*$F274*$G274*$I274*$AZ$11)</f>
        <v>0</v>
      </c>
      <c r="BA274" s="227"/>
      <c r="BB274" s="193">
        <f>(BA274*$E274*$F274*$G274*$I274*$BB$11)</f>
        <v>0</v>
      </c>
      <c r="BC274" s="227"/>
      <c r="BD274" s="193">
        <f>(BC274*$E274*$F274*$G274*$I274*$BD$11)</f>
        <v>0</v>
      </c>
      <c r="BE274" s="227"/>
      <c r="BF274" s="193">
        <f>(BE274*$E274*$F274*$G274*$I274*$BF$11)</f>
        <v>0</v>
      </c>
      <c r="BG274" s="192"/>
      <c r="BH274" s="193">
        <f>(BG274*$E274*$F274*$G274*$J274*$BH$11)</f>
        <v>0</v>
      </c>
      <c r="BI274" s="227"/>
      <c r="BJ274" s="193">
        <f>(BI274*$E274*$F274*$G274*$J274*$BJ$11)</f>
        <v>0</v>
      </c>
      <c r="BK274" s="227"/>
      <c r="BL274" s="193">
        <f>(BK274*$E274*$F274*$G274*$J274*$BL$11)</f>
        <v>0</v>
      </c>
      <c r="BM274" s="227"/>
      <c r="BN274" s="193">
        <f>(BM274*$E274*$F274*$G274*$J274*$BN$11)</f>
        <v>0</v>
      </c>
      <c r="BO274" s="227"/>
      <c r="BP274" s="193">
        <f>(BO274*$E274*$F274*$G274*$J274*$BP$11)</f>
        <v>0</v>
      </c>
      <c r="BQ274" s="227"/>
      <c r="BR274" s="193">
        <f>(BQ274*$E274*$F274*$G274*$J274*$BR$11)</f>
        <v>0</v>
      </c>
      <c r="BS274" s="227"/>
      <c r="BT274" s="196">
        <f>(BS274*$E274*$F274*$G274*$J274*$BT$11)</f>
        <v>0</v>
      </c>
      <c r="BU274" s="300"/>
      <c r="BV274" s="193">
        <f>(BU274*$E274*$F274*$G274*$I274*$BV$11)</f>
        <v>0</v>
      </c>
      <c r="BW274" s="227"/>
      <c r="BX274" s="193">
        <f>(BW274*$E274*$F274*$G274*$I274*$BX$11)</f>
        <v>0</v>
      </c>
      <c r="BY274" s="227"/>
      <c r="BZ274" s="193">
        <f>(BY274*$E274*$F274*$G274*$I274*$BZ$11)</f>
        <v>0</v>
      </c>
      <c r="CA274" s="301"/>
      <c r="CB274" s="193">
        <f>(CA274*$E274*$F274*$G274*$J274*$CB$11)</f>
        <v>0</v>
      </c>
      <c r="CC274" s="302"/>
      <c r="CD274" s="192">
        <f>(CC274*$E274*$F274*$G274*$I274*$CD$11)</f>
        <v>0</v>
      </c>
      <c r="CE274" s="227"/>
      <c r="CF274" s="193">
        <f>(CE274*$E274*$F274*$G274*$I274*$CF$11)</f>
        <v>0</v>
      </c>
      <c r="CG274" s="227"/>
      <c r="CH274" s="193">
        <f>(CG274*$E274*$F274*$G274*$I274*$CH$11)</f>
        <v>0</v>
      </c>
      <c r="CI274" s="227"/>
      <c r="CJ274" s="193">
        <f>(CI274*$E274*$F274*$G274*$I274*$CJ$11)</f>
        <v>0</v>
      </c>
      <c r="CK274" s="227"/>
      <c r="CL274" s="193">
        <f>(CK274*$E274*$F274*$G274*$I274*$CL$11)</f>
        <v>0</v>
      </c>
      <c r="CM274" s="227"/>
      <c r="CN274" s="193">
        <f>(CM274*$E274*$F274*$G274*$I274*$CN$11)</f>
        <v>0</v>
      </c>
      <c r="CO274" s="227"/>
      <c r="CP274" s="193">
        <f>(CO274*$E274*$F274*$G274*$I274*$CP$11)</f>
        <v>0</v>
      </c>
      <c r="CQ274" s="227"/>
      <c r="CR274" s="193">
        <f>(CQ274*$E274*$F274*$G274*$J274*$CR$11)</f>
        <v>0</v>
      </c>
      <c r="CS274" s="227"/>
      <c r="CT274" s="193">
        <f>(CS274*$E274*$F274*$G274*$J274*$CT$11)</f>
        <v>0</v>
      </c>
      <c r="CU274" s="227"/>
      <c r="CV274" s="193">
        <f>(CU274*$E274*$F274*$G274*$J274*$CV$11)</f>
        <v>0</v>
      </c>
      <c r="CW274" s="299"/>
      <c r="CX274" s="193">
        <f>(CW274*$E274*$F274*$G274*$J274*$CX$11)</f>
        <v>0</v>
      </c>
      <c r="CY274" s="227"/>
      <c r="CZ274" s="196">
        <f>(CY274*$E274*$F274*$G274*$J274*$CZ$11)</f>
        <v>0</v>
      </c>
      <c r="DA274" s="192"/>
      <c r="DB274" s="193">
        <f>(DA274*$E274*$F274*$G274*$J274*$DB$11)</f>
        <v>0</v>
      </c>
      <c r="DC274" s="302"/>
      <c r="DD274" s="193">
        <f>(DC274*$E274*$F274*$G274*$J274*$DD$11)</f>
        <v>0</v>
      </c>
      <c r="DE274" s="227"/>
      <c r="DF274" s="193">
        <f>(DE274*$E274*$F274*$G274*$J274*$DF$11)</f>
        <v>0</v>
      </c>
      <c r="DG274" s="227"/>
      <c r="DH274" s="193">
        <f>(DG274*$E274*$F274*$G274*$K274*$DH$11)</f>
        <v>0</v>
      </c>
      <c r="DI274" s="227"/>
      <c r="DJ274" s="199">
        <f>(DI274*$E274*$F274*$G274*$L274*$DJ$11)</f>
        <v>0</v>
      </c>
      <c r="DK274" s="200">
        <f t="shared" si="901"/>
        <v>9</v>
      </c>
      <c r="DL274" s="199">
        <f t="shared" si="901"/>
        <v>1305896.1300000001</v>
      </c>
      <c r="DN274" s="1">
        <f t="shared" si="902"/>
        <v>36.630000000000003</v>
      </c>
      <c r="DO274" s="52">
        <f t="shared" si="903"/>
        <v>36.630000000000003</v>
      </c>
      <c r="DQ274" s="52">
        <f t="shared" si="904"/>
        <v>9</v>
      </c>
    </row>
    <row r="275" spans="1:121" ht="45" hidden="1" customHeight="1" x14ac:dyDescent="0.25">
      <c r="A275" s="229"/>
      <c r="B275" s="230">
        <v>236</v>
      </c>
      <c r="C275" s="101" t="s">
        <v>639</v>
      </c>
      <c r="D275" s="231" t="s">
        <v>640</v>
      </c>
      <c r="E275" s="89">
        <v>23150</v>
      </c>
      <c r="F275" s="235">
        <v>1</v>
      </c>
      <c r="G275" s="233">
        <v>1</v>
      </c>
      <c r="H275" s="234"/>
      <c r="I275" s="235">
        <v>1.4</v>
      </c>
      <c r="J275" s="235">
        <v>1.68</v>
      </c>
      <c r="K275" s="235">
        <v>2.23</v>
      </c>
      <c r="L275" s="236">
        <v>2.57</v>
      </c>
      <c r="M275" s="278">
        <f>21+11</f>
        <v>32</v>
      </c>
      <c r="N275" s="238">
        <f>(M275*$E275*$F275*$G275*$I275*$N$11)</f>
        <v>1140832</v>
      </c>
      <c r="O275" s="110"/>
      <c r="P275" s="237">
        <f>(O275*$E275*$F275*$G275*$I275*$P$11)</f>
        <v>0</v>
      </c>
      <c r="Q275" s="237">
        <v>0</v>
      </c>
      <c r="R275" s="238">
        <f>(Q275*$E275*$F275*$G275*$I275*$R$11)</f>
        <v>0</v>
      </c>
      <c r="S275" s="110"/>
      <c r="T275" s="109">
        <f t="shared" si="908"/>
        <v>0</v>
      </c>
      <c r="U275" s="237">
        <v>62</v>
      </c>
      <c r="V275" s="238">
        <f>(U275*$E275*$F275*$G275*$I275*$V$11)</f>
        <v>2210362</v>
      </c>
      <c r="W275" s="237">
        <v>0</v>
      </c>
      <c r="X275" s="238">
        <f>(W275*$E275*$F275*$G275*$I275*$X$11)</f>
        <v>0</v>
      </c>
      <c r="Y275" s="237"/>
      <c r="Z275" s="238">
        <f>(Y275*$E275*$F275*$G275*$I275*$Z$11)</f>
        <v>0</v>
      </c>
      <c r="AA275" s="237">
        <v>0</v>
      </c>
      <c r="AB275" s="238">
        <f>(AA275*$E275*$F275*$G275*$I275*$AB$11)</f>
        <v>0</v>
      </c>
      <c r="AC275" s="237">
        <v>20</v>
      </c>
      <c r="AD275" s="238">
        <f>(AC275*$E275*$F275*$G275*$I275*$AD$11)</f>
        <v>713020</v>
      </c>
      <c r="AE275" s="237">
        <v>0</v>
      </c>
      <c r="AF275" s="238">
        <f>(AE275*$E275*$F275*$G275*$I275*$AF$11)</f>
        <v>0</v>
      </c>
      <c r="AG275" s="303">
        <v>10</v>
      </c>
      <c r="AH275" s="238">
        <f>(AG275*$E275*$F275*$G275*$I275*$AH$11)</f>
        <v>356510</v>
      </c>
      <c r="AI275" s="237"/>
      <c r="AJ275" s="238">
        <f>(AI275*$E275*$F275*$G275*$I275*$AJ$11)</f>
        <v>0</v>
      </c>
      <c r="AK275" s="237">
        <v>227</v>
      </c>
      <c r="AL275" s="110">
        <f>(AK275*$E275*$F275*$G275*$I275*$AL$11)</f>
        <v>8092777</v>
      </c>
      <c r="AM275" s="237"/>
      <c r="AN275" s="109">
        <f>(AM275*$E275*$F275*$G275*$J275*$AN$11)</f>
        <v>0</v>
      </c>
      <c r="AO275" s="131">
        <v>0</v>
      </c>
      <c r="AP275" s="238">
        <f>(AO275*$E275*$F275*$G275*$J275*$AP$11)</f>
        <v>0</v>
      </c>
      <c r="AQ275" s="237"/>
      <c r="AR275" s="240">
        <f>(AQ275*$E275*$F275*$G275*$J275*$AR$11)</f>
        <v>0</v>
      </c>
      <c r="AS275" s="237"/>
      <c r="AT275" s="238">
        <f>(AS275*$E275*$F275*$G275*$I275*$AT$11)</f>
        <v>0</v>
      </c>
      <c r="AU275" s="237"/>
      <c r="AV275" s="237">
        <f>(AU275*$E275*$F275*$G275*$I275*$AV$11)</f>
        <v>0</v>
      </c>
      <c r="AW275" s="237"/>
      <c r="AX275" s="238">
        <f>(AW275*$E275*$F275*$G275*$I275*$AX$11)</f>
        <v>0</v>
      </c>
      <c r="AY275" s="237">
        <v>0</v>
      </c>
      <c r="AZ275" s="238">
        <f>(AY275*$E275*$F275*$G275*$I275*$AZ$11)</f>
        <v>0</v>
      </c>
      <c r="BA275" s="237">
        <v>0</v>
      </c>
      <c r="BB275" s="238">
        <f>(BA275*$E275*$F275*$G275*$I275*$BB$11)</f>
        <v>0</v>
      </c>
      <c r="BC275" s="237">
        <v>0</v>
      </c>
      <c r="BD275" s="238">
        <f>(BC275*$E275*$F275*$G275*$I275*$BD$11)</f>
        <v>0</v>
      </c>
      <c r="BE275" s="237">
        <v>22</v>
      </c>
      <c r="BF275" s="238">
        <f>(BE275*$E275*$F275*$G275*$I275*$BF$11)</f>
        <v>912665.59999999998</v>
      </c>
      <c r="BG275" s="237">
        <v>83</v>
      </c>
      <c r="BH275" s="238">
        <f>(BG275*$E275*$F275*$G275*$J275*$BH$11)</f>
        <v>3228036</v>
      </c>
      <c r="BI275" s="237">
        <v>0</v>
      </c>
      <c r="BJ275" s="238">
        <f>(BI275*$E275*$F275*$G275*$J275*$BJ$11)</f>
        <v>0</v>
      </c>
      <c r="BK275" s="237">
        <v>0</v>
      </c>
      <c r="BL275" s="238">
        <f>(BK275*$E275*$F275*$G275*$J275*$BL$11)</f>
        <v>0</v>
      </c>
      <c r="BM275" s="237"/>
      <c r="BN275" s="238">
        <f>(BM275*$E275*$F275*$G275*$J275*$BN$11)</f>
        <v>0</v>
      </c>
      <c r="BO275" s="237">
        <v>7</v>
      </c>
      <c r="BP275" s="238">
        <f>(BO275*$E275*$F275*$G275*$J275*$BP$11)</f>
        <v>245019.6</v>
      </c>
      <c r="BQ275" s="237"/>
      <c r="BR275" s="238">
        <f>(BQ275*$E275*$F275*$G275*$J275*$BR$11)</f>
        <v>0</v>
      </c>
      <c r="BS275" s="237">
        <v>20</v>
      </c>
      <c r="BT275" s="240">
        <f>(BS275*$E275*$F275*$G275*$J275*$BT$11)</f>
        <v>855624.00000000012</v>
      </c>
      <c r="BU275" s="241">
        <v>0</v>
      </c>
      <c r="BV275" s="238">
        <f>(BU275*$E275*$F275*$G275*$I275*$BV$11)</f>
        <v>0</v>
      </c>
      <c r="BW275" s="237">
        <v>0</v>
      </c>
      <c r="BX275" s="238">
        <f>(BW275*$E275*$F275*$G275*$I275*$BX$11)</f>
        <v>0</v>
      </c>
      <c r="BY275" s="237">
        <v>0</v>
      </c>
      <c r="BZ275" s="238">
        <f>(BY275*$E275*$F275*$G275*$I275*$BZ$11)</f>
        <v>0</v>
      </c>
      <c r="CA275" s="237">
        <v>45</v>
      </c>
      <c r="CB275" s="238">
        <f>(CA275*$E275*$F275*$G275*$J275*$CB$11)</f>
        <v>1750140</v>
      </c>
      <c r="CC275" s="242"/>
      <c r="CD275" s="237">
        <f>(CC275*$E275*$F275*$G275*$I275*$CD$11)</f>
        <v>0</v>
      </c>
      <c r="CE275" s="237">
        <v>15</v>
      </c>
      <c r="CF275" s="238">
        <f>(CE275*$E275*$F275*$G275*$I275*$CF$11)</f>
        <v>340304.99999999994</v>
      </c>
      <c r="CG275" s="237"/>
      <c r="CH275" s="238">
        <f>(CG275*$E275*$F275*$G275*$I275*$CH$11)</f>
        <v>0</v>
      </c>
      <c r="CI275" s="237"/>
      <c r="CJ275" s="238">
        <f>(CI275*$E275*$F275*$G275*$I275*$CJ$11)</f>
        <v>0</v>
      </c>
      <c r="CK275" s="237"/>
      <c r="CL275" s="238">
        <f>(CK275*$E275*$F275*$G275*$I275*$CL$11)</f>
        <v>0</v>
      </c>
      <c r="CM275" s="237">
        <v>47</v>
      </c>
      <c r="CN275" s="238">
        <f>(CM275*$E275*$F275*$G275*$I275*$CN$11)</f>
        <v>1523270</v>
      </c>
      <c r="CO275" s="237">
        <v>15</v>
      </c>
      <c r="CP275" s="238">
        <f>(CO275*$E275*$F275*$G275*$I275*$CP$11)</f>
        <v>539626.5</v>
      </c>
      <c r="CQ275" s="237">
        <v>51</v>
      </c>
      <c r="CR275" s="238">
        <f>(CQ275*$E275*$F275*$G275*$J275*$CR$11)</f>
        <v>2201676.12</v>
      </c>
      <c r="CS275" s="237"/>
      <c r="CT275" s="238">
        <f>(CS275*$E275*$F275*$G275*$J275*$CT$11)</f>
        <v>0</v>
      </c>
      <c r="CU275" s="237"/>
      <c r="CV275" s="238">
        <f>(CU275*$E275*$F275*$G275*$J275*$CV$11)</f>
        <v>0</v>
      </c>
      <c r="CW275" s="131">
        <v>0</v>
      </c>
      <c r="CX275" s="238">
        <f>(CW275*$E275*$F275*$G275*$J275*$CX$11)</f>
        <v>0</v>
      </c>
      <c r="CY275" s="237">
        <v>0</v>
      </c>
      <c r="CZ275" s="240">
        <f>(CY275*$E275*$F275*$G275*$J275*$CZ$11)</f>
        <v>0</v>
      </c>
      <c r="DA275" s="110"/>
      <c r="DB275" s="109">
        <f>(DA275*$E275*$F275*$G275*$J275*$DB$11)</f>
        <v>0</v>
      </c>
      <c r="DC275" s="242"/>
      <c r="DD275" s="238">
        <f>(DC275*$E275*$F275*$G275*$J275*$DD$11)</f>
        <v>0</v>
      </c>
      <c r="DE275" s="237"/>
      <c r="DF275" s="238">
        <f>(DE275*$E275*$F275*$G275*$J275*$DF$11)</f>
        <v>0</v>
      </c>
      <c r="DG275" s="237"/>
      <c r="DH275" s="238">
        <f>(DG275*$E275*$F275*$G275*$K275*$DH$11)</f>
        <v>0</v>
      </c>
      <c r="DI275" s="237"/>
      <c r="DJ275" s="243">
        <f>(DI275*$E275*$F275*$G275*$L275*$DJ$11)</f>
        <v>0</v>
      </c>
      <c r="DK275" s="123">
        <f t="shared" si="901"/>
        <v>656</v>
      </c>
      <c r="DL275" s="122">
        <f t="shared" si="901"/>
        <v>24109863.820000004</v>
      </c>
      <c r="DM275" s="1"/>
      <c r="DN275" s="1">
        <f t="shared" si="902"/>
        <v>656</v>
      </c>
      <c r="DO275" s="52">
        <f t="shared" si="903"/>
        <v>656</v>
      </c>
      <c r="DQ275" s="52">
        <f t="shared" si="904"/>
        <v>656</v>
      </c>
    </row>
    <row r="276" spans="1:121" s="127" customFormat="1" ht="15.75" hidden="1" customHeight="1" x14ac:dyDescent="0.25">
      <c r="A276" s="85">
        <v>28</v>
      </c>
      <c r="B276" s="138"/>
      <c r="C276" s="139"/>
      <c r="D276" s="88" t="s">
        <v>641</v>
      </c>
      <c r="E276" s="89">
        <v>23150</v>
      </c>
      <c r="F276" s="140">
        <v>2.09</v>
      </c>
      <c r="G276" s="124">
        <v>1</v>
      </c>
      <c r="H276" s="105"/>
      <c r="I276" s="125">
        <v>1.4</v>
      </c>
      <c r="J276" s="125">
        <v>1.68</v>
      </c>
      <c r="K276" s="125">
        <v>2.23</v>
      </c>
      <c r="L276" s="126">
        <v>2.57</v>
      </c>
      <c r="M276" s="95">
        <f>SUM(M277:M281)</f>
        <v>303</v>
      </c>
      <c r="N276" s="95">
        <f t="shared" ref="N276:BT276" si="909">SUM(N277:N281)</f>
        <v>24457299.02</v>
      </c>
      <c r="O276" s="95">
        <f>SUM(O277:O281)</f>
        <v>14</v>
      </c>
      <c r="P276" s="95">
        <f t="shared" si="909"/>
        <v>849919.84</v>
      </c>
      <c r="Q276" s="95">
        <f t="shared" si="909"/>
        <v>53</v>
      </c>
      <c r="R276" s="95">
        <f t="shared" si="909"/>
        <v>4682188.4340000004</v>
      </c>
      <c r="S276" s="95">
        <f>SUM(S277:S281)</f>
        <v>0</v>
      </c>
      <c r="T276" s="95">
        <f t="shared" si="909"/>
        <v>0</v>
      </c>
      <c r="U276" s="95">
        <f>SUM(U277:U281)</f>
        <v>95</v>
      </c>
      <c r="V276" s="95">
        <f t="shared" si="909"/>
        <v>9168724.1799999997</v>
      </c>
      <c r="W276" s="95">
        <f t="shared" si="909"/>
        <v>0</v>
      </c>
      <c r="X276" s="95">
        <f t="shared" si="909"/>
        <v>0</v>
      </c>
      <c r="Y276" s="95">
        <f>SUM(Y277:Y281)</f>
        <v>0</v>
      </c>
      <c r="Z276" s="95">
        <f t="shared" si="909"/>
        <v>0</v>
      </c>
      <c r="AA276" s="95">
        <f>SUM(AA277:AA281)</f>
        <v>0</v>
      </c>
      <c r="AB276" s="95">
        <f t="shared" si="909"/>
        <v>0</v>
      </c>
      <c r="AC276" s="95">
        <f>SUM(AC277:AC281)</f>
        <v>0</v>
      </c>
      <c r="AD276" s="95">
        <f t="shared" si="909"/>
        <v>0</v>
      </c>
      <c r="AE276" s="95">
        <f t="shared" si="909"/>
        <v>0</v>
      </c>
      <c r="AF276" s="95">
        <f t="shared" si="909"/>
        <v>0</v>
      </c>
      <c r="AG276" s="95">
        <f>SUM(AG277:AG281)</f>
        <v>0</v>
      </c>
      <c r="AH276" s="95">
        <f t="shared" si="909"/>
        <v>0</v>
      </c>
      <c r="AI276" s="95">
        <f>SUM(AI277:AI281)</f>
        <v>11</v>
      </c>
      <c r="AJ276" s="95">
        <f t="shared" si="909"/>
        <v>790026.15999999992</v>
      </c>
      <c r="AK276" s="95">
        <f>SUM(AK277:AK281)</f>
        <v>8</v>
      </c>
      <c r="AL276" s="95">
        <f t="shared" si="909"/>
        <v>580041.77</v>
      </c>
      <c r="AM276" s="95">
        <f>SUM(AM277:AM281)</f>
        <v>98</v>
      </c>
      <c r="AN276" s="95">
        <f t="shared" si="909"/>
        <v>8151957.6599999992</v>
      </c>
      <c r="AO276" s="95">
        <f>SUM(AO277:AO281)</f>
        <v>2</v>
      </c>
      <c r="AP276" s="95">
        <f t="shared" si="909"/>
        <v>131766.09600000002</v>
      </c>
      <c r="AQ276" s="95">
        <f t="shared" si="909"/>
        <v>0</v>
      </c>
      <c r="AR276" s="95">
        <f t="shared" si="909"/>
        <v>0</v>
      </c>
      <c r="AS276" s="95">
        <f t="shared" si="909"/>
        <v>0</v>
      </c>
      <c r="AT276" s="95">
        <f t="shared" si="909"/>
        <v>0</v>
      </c>
      <c r="AU276" s="95">
        <f>SUM(AU277:AU281)</f>
        <v>0</v>
      </c>
      <c r="AV276" s="95">
        <f t="shared" si="909"/>
        <v>0</v>
      </c>
      <c r="AW276" s="95">
        <f>SUM(AW277:AW281)</f>
        <v>0</v>
      </c>
      <c r="AX276" s="95">
        <f>SUM(AX277:AX281)</f>
        <v>0</v>
      </c>
      <c r="AY276" s="95">
        <f>SUM(AY277:AY281)</f>
        <v>0</v>
      </c>
      <c r="AZ276" s="95">
        <f t="shared" si="909"/>
        <v>0</v>
      </c>
      <c r="BA276" s="95">
        <f>SUM(BA277:BA281)</f>
        <v>0</v>
      </c>
      <c r="BB276" s="95">
        <f t="shared" si="909"/>
        <v>0</v>
      </c>
      <c r="BC276" s="95">
        <f>SUM(BC277:BC281)</f>
        <v>0</v>
      </c>
      <c r="BD276" s="95">
        <f t="shared" si="909"/>
        <v>0</v>
      </c>
      <c r="BE276" s="95">
        <f t="shared" si="909"/>
        <v>14</v>
      </c>
      <c r="BF276" s="95">
        <f t="shared" si="909"/>
        <v>1078604.7999999998</v>
      </c>
      <c r="BG276" s="95">
        <f>SUM(BG277:BG281)</f>
        <v>0</v>
      </c>
      <c r="BH276" s="95">
        <f t="shared" si="909"/>
        <v>0</v>
      </c>
      <c r="BI276" s="95">
        <f>SUM(BI277:BI281)</f>
        <v>0</v>
      </c>
      <c r="BJ276" s="95">
        <f t="shared" si="909"/>
        <v>0</v>
      </c>
      <c r="BK276" s="95">
        <f>SUM(BK277:BK281)</f>
        <v>0</v>
      </c>
      <c r="BL276" s="95">
        <f t="shared" si="909"/>
        <v>0</v>
      </c>
      <c r="BM276" s="95">
        <f>SUM(BM277:BM281)</f>
        <v>8</v>
      </c>
      <c r="BN276" s="95">
        <f t="shared" si="909"/>
        <v>567823.19999999995</v>
      </c>
      <c r="BO276" s="95">
        <f t="shared" si="909"/>
        <v>0</v>
      </c>
      <c r="BP276" s="95">
        <f t="shared" si="909"/>
        <v>0</v>
      </c>
      <c r="BQ276" s="95">
        <f t="shared" si="909"/>
        <v>13</v>
      </c>
      <c r="BR276" s="95">
        <f t="shared" si="909"/>
        <v>1242552.7296</v>
      </c>
      <c r="BS276" s="95">
        <f>SUM(BS277:BS281)</f>
        <v>11</v>
      </c>
      <c r="BT276" s="97">
        <f t="shared" si="909"/>
        <v>903538.94400000002</v>
      </c>
      <c r="BU276" s="98">
        <f>SUM(BU277:BU281)</f>
        <v>0</v>
      </c>
      <c r="BV276" s="95">
        <f t="shared" ref="BV276:DQ276" si="910">SUM(BV277:BV281)</f>
        <v>0</v>
      </c>
      <c r="BW276" s="95">
        <f>SUM(BW277:BW281)</f>
        <v>0</v>
      </c>
      <c r="BX276" s="95">
        <f t="shared" si="910"/>
        <v>0</v>
      </c>
      <c r="BY276" s="95">
        <f t="shared" si="910"/>
        <v>0</v>
      </c>
      <c r="BZ276" s="95">
        <f t="shared" si="910"/>
        <v>0</v>
      </c>
      <c r="CA276" s="95">
        <f>SUM(CA277:CA281)</f>
        <v>25</v>
      </c>
      <c r="CB276" s="95">
        <f>SUM(CB277:CB281)</f>
        <v>1620629.64</v>
      </c>
      <c r="CC276" s="99">
        <f t="shared" si="910"/>
        <v>0</v>
      </c>
      <c r="CD276" s="95">
        <f t="shared" si="910"/>
        <v>0</v>
      </c>
      <c r="CE276" s="95">
        <f>SUM(CE277:CE281)</f>
        <v>0</v>
      </c>
      <c r="CF276" s="95">
        <f t="shared" si="910"/>
        <v>0</v>
      </c>
      <c r="CG276" s="95">
        <f>SUM(CG277:CG281)</f>
        <v>0</v>
      </c>
      <c r="CH276" s="95">
        <f t="shared" si="910"/>
        <v>0</v>
      </c>
      <c r="CI276" s="95">
        <f>SUM(CI277:CI281)</f>
        <v>0</v>
      </c>
      <c r="CJ276" s="95">
        <f t="shared" si="910"/>
        <v>0</v>
      </c>
      <c r="CK276" s="95">
        <f>SUM(CK277:CK281)</f>
        <v>5</v>
      </c>
      <c r="CL276" s="95">
        <f t="shared" si="910"/>
        <v>373363.20000000001</v>
      </c>
      <c r="CM276" s="95">
        <f t="shared" si="910"/>
        <v>20</v>
      </c>
      <c r="CN276" s="95">
        <f t="shared" si="910"/>
        <v>1232228.1999999997</v>
      </c>
      <c r="CO276" s="95">
        <f t="shared" si="910"/>
        <v>10</v>
      </c>
      <c r="CP276" s="95">
        <f t="shared" si="910"/>
        <v>690721.92</v>
      </c>
      <c r="CQ276" s="95">
        <f t="shared" si="910"/>
        <v>36</v>
      </c>
      <c r="CR276" s="95">
        <f t="shared" si="910"/>
        <v>3052559.1851999997</v>
      </c>
      <c r="CS276" s="95">
        <f t="shared" si="910"/>
        <v>12</v>
      </c>
      <c r="CT276" s="95">
        <f t="shared" si="910"/>
        <v>915673.24799999991</v>
      </c>
      <c r="CU276" s="95">
        <f t="shared" si="910"/>
        <v>0</v>
      </c>
      <c r="CV276" s="95">
        <f t="shared" si="910"/>
        <v>0</v>
      </c>
      <c r="CW276" s="95">
        <f>SUM(CW277:CW281)</f>
        <v>0</v>
      </c>
      <c r="CX276" s="95">
        <f t="shared" si="910"/>
        <v>0</v>
      </c>
      <c r="CY276" s="95">
        <f t="shared" si="910"/>
        <v>0</v>
      </c>
      <c r="CZ276" s="95">
        <f t="shared" si="910"/>
        <v>0</v>
      </c>
      <c r="DA276" s="95">
        <f>SUM(DA277:DA281)</f>
        <v>6</v>
      </c>
      <c r="DB276" s="95">
        <f t="shared" si="910"/>
        <v>374141.04</v>
      </c>
      <c r="DC276" s="95">
        <f t="shared" si="910"/>
        <v>0</v>
      </c>
      <c r="DD276" s="95">
        <f t="shared" si="910"/>
        <v>0</v>
      </c>
      <c r="DE276" s="95">
        <f>SUM(DE277:DE281)</f>
        <v>6</v>
      </c>
      <c r="DF276" s="95">
        <f t="shared" si="910"/>
        <v>448969.24799999996</v>
      </c>
      <c r="DG276" s="95">
        <f>SUM(DG277:DG281)</f>
        <v>0</v>
      </c>
      <c r="DH276" s="95">
        <f t="shared" si="910"/>
        <v>0</v>
      </c>
      <c r="DI276" s="95">
        <f>SUM(DI277:DI281)</f>
        <v>2</v>
      </c>
      <c r="DJ276" s="95">
        <f t="shared" si="910"/>
        <v>237083.61794999999</v>
      </c>
      <c r="DK276" s="95">
        <f t="shared" si="910"/>
        <v>752</v>
      </c>
      <c r="DL276" s="95">
        <f t="shared" si="910"/>
        <v>61549812.132750005</v>
      </c>
      <c r="DM276" s="95">
        <f t="shared" si="910"/>
        <v>0</v>
      </c>
      <c r="DN276" s="95">
        <f t="shared" si="910"/>
        <v>1672.96</v>
      </c>
      <c r="DO276" s="95">
        <f t="shared" si="910"/>
        <v>1672.96</v>
      </c>
      <c r="DQ276" s="95">
        <f t="shared" si="910"/>
        <v>743.7</v>
      </c>
    </row>
    <row r="277" spans="1:121" ht="28.5" hidden="1" customHeight="1" x14ac:dyDescent="0.25">
      <c r="A277" s="128"/>
      <c r="B277" s="129">
        <v>237</v>
      </c>
      <c r="C277" s="101" t="s">
        <v>642</v>
      </c>
      <c r="D277" s="102" t="s">
        <v>643</v>
      </c>
      <c r="E277" s="89">
        <v>23150</v>
      </c>
      <c r="F277" s="130">
        <v>2.0499999999999998</v>
      </c>
      <c r="G277" s="104">
        <v>1</v>
      </c>
      <c r="H277" s="105"/>
      <c r="I277" s="106">
        <v>1.4</v>
      </c>
      <c r="J277" s="106">
        <v>1.68</v>
      </c>
      <c r="K277" s="106">
        <v>2.23</v>
      </c>
      <c r="L277" s="107">
        <v>2.57</v>
      </c>
      <c r="M277" s="110">
        <v>78</v>
      </c>
      <c r="N277" s="109">
        <f>(M277*$E277*$F277*$G277*$I277*$N$11)</f>
        <v>5700594.8999999994</v>
      </c>
      <c r="O277" s="110">
        <v>0</v>
      </c>
      <c r="P277" s="110">
        <f>(O277*$E277*$F277*$G277*$I277*$P$11)</f>
        <v>0</v>
      </c>
      <c r="Q277" s="110">
        <v>3</v>
      </c>
      <c r="R277" s="109">
        <f>(Q277*$E277*$F277*$G277*$I277*$R$11)</f>
        <v>219253.65000000002</v>
      </c>
      <c r="S277" s="110"/>
      <c r="T277" s="109">
        <f t="shared" ref="T277:T281" si="911">(S277/12*2*$E277*$F277*$G277*$I277*$T$11)+(S277/12*10*$E277*$F277*$G277*$I277*$T$12)</f>
        <v>0</v>
      </c>
      <c r="U277" s="110"/>
      <c r="V277" s="109">
        <f>(U277*$E277*$F277*$G277*$I277*$V$11)</f>
        <v>0</v>
      </c>
      <c r="W277" s="110">
        <v>0</v>
      </c>
      <c r="X277" s="109">
        <f>(W277*$E277*$F277*$G277*$I277*$X$11)</f>
        <v>0</v>
      </c>
      <c r="Y277" s="110"/>
      <c r="Z277" s="109">
        <f>(Y277*$E277*$F277*$G277*$I277*$Z$11)</f>
        <v>0</v>
      </c>
      <c r="AA277" s="110">
        <v>0</v>
      </c>
      <c r="AB277" s="109">
        <f>(AA277*$E277*$F277*$G277*$I277*$AB$11)</f>
        <v>0</v>
      </c>
      <c r="AC277" s="110"/>
      <c r="AD277" s="109">
        <f>(AC277*$E277*$F277*$G277*$I277*$AD$11)</f>
        <v>0</v>
      </c>
      <c r="AE277" s="110">
        <v>0</v>
      </c>
      <c r="AF277" s="109">
        <f>(AE277*$E277*$F277*$G277*$I277*$AF$11)</f>
        <v>0</v>
      </c>
      <c r="AG277" s="112"/>
      <c r="AH277" s="109">
        <f>(AG277*$E277*$F277*$G277*$I277*$AH$11)</f>
        <v>0</v>
      </c>
      <c r="AI277" s="110">
        <v>8</v>
      </c>
      <c r="AJ277" s="109">
        <f>(AI277*$E277*$F277*$G277*$I277*$AJ$11)</f>
        <v>584676.39999999991</v>
      </c>
      <c r="AK277" s="110">
        <v>7</v>
      </c>
      <c r="AL277" s="110">
        <f>(AK277*$E277*$F277*$G277*$I277*$AL$11)</f>
        <v>511591.85</v>
      </c>
      <c r="AM277" s="110">
        <v>29</v>
      </c>
      <c r="AN277" s="109">
        <f>(AM277*$E277*$F277*$G277*$J277*$AN$11)</f>
        <v>2543342.3399999994</v>
      </c>
      <c r="AO277" s="132">
        <v>0</v>
      </c>
      <c r="AP277" s="109">
        <f>(AO277*$E277*$F277*$G277*$J277*$AP$11)</f>
        <v>0</v>
      </c>
      <c r="AQ277" s="110"/>
      <c r="AR277" s="116">
        <f>(AQ277*$E277*$F277*$G277*$J277*$AR$11)</f>
        <v>0</v>
      </c>
      <c r="AS277" s="110"/>
      <c r="AT277" s="109">
        <f>(AS277*$E277*$F277*$G277*$I277*$AT$11)</f>
        <v>0</v>
      </c>
      <c r="AU277" s="110"/>
      <c r="AV277" s="110">
        <f>(AU277*$E277*$F277*$G277*$I277*$AV$11)</f>
        <v>0</v>
      </c>
      <c r="AW277" s="110"/>
      <c r="AX277" s="109">
        <f>(AW277*$E277*$F277*$G277*$I277*$AX$11)</f>
        <v>0</v>
      </c>
      <c r="AY277" s="110">
        <v>0</v>
      </c>
      <c r="AZ277" s="109">
        <f>(AY277*$E277*$F277*$G277*$I277*$AZ$11)</f>
        <v>0</v>
      </c>
      <c r="BA277" s="110">
        <v>0</v>
      </c>
      <c r="BB277" s="109">
        <f>(BA277*$E277*$F277*$G277*$I277*$BB$11)</f>
        <v>0</v>
      </c>
      <c r="BC277" s="110">
        <v>0</v>
      </c>
      <c r="BD277" s="109">
        <f>(BC277*$E277*$F277*$G277*$I277*$BD$11)</f>
        <v>0</v>
      </c>
      <c r="BE277" s="110">
        <v>2</v>
      </c>
      <c r="BF277" s="109">
        <f>(BE277*$E277*$F277*$G277*$I277*$BF$11)</f>
        <v>170087.67999999996</v>
      </c>
      <c r="BG277" s="110"/>
      <c r="BH277" s="109">
        <f>(BG277*$E277*$F277*$G277*$J277*$BH$11)</f>
        <v>0</v>
      </c>
      <c r="BI277" s="110">
        <v>0</v>
      </c>
      <c r="BJ277" s="109">
        <f>(BI277*$E277*$F277*$G277*$J277*$BJ$11)</f>
        <v>0</v>
      </c>
      <c r="BK277" s="110">
        <v>0</v>
      </c>
      <c r="BL277" s="109">
        <f>(BK277*$E277*$F277*$G277*$J277*$BL$11)</f>
        <v>0</v>
      </c>
      <c r="BM277" s="110"/>
      <c r="BN277" s="109">
        <f>(BM277*$E277*$F277*$G277*$J277*$BN$11)</f>
        <v>0</v>
      </c>
      <c r="BO277" s="110"/>
      <c r="BP277" s="109">
        <f>(BO277*$E277*$F277*$G277*$J277*$BP$11)</f>
        <v>0</v>
      </c>
      <c r="BQ277" s="110"/>
      <c r="BR277" s="109">
        <f>(BQ277*$E277*$F277*$G277*$J277*$BR$11)</f>
        <v>0</v>
      </c>
      <c r="BS277" s="110"/>
      <c r="BT277" s="116">
        <f>(BS277*$E277*$F277*$G277*$J277*$BT$11)</f>
        <v>0</v>
      </c>
      <c r="BU277" s="133">
        <v>0</v>
      </c>
      <c r="BV277" s="109">
        <f>(BU277*$E277*$F277*$G277*$I277*$BV$11)</f>
        <v>0</v>
      </c>
      <c r="BW277" s="110">
        <v>0</v>
      </c>
      <c r="BX277" s="109">
        <f>(BW277*$E277*$F277*$G277*$I277*$BX$11)</f>
        <v>0</v>
      </c>
      <c r="BY277" s="110">
        <v>0</v>
      </c>
      <c r="BZ277" s="109">
        <f>(BY277*$E277*$F277*$G277*$I277*$BZ$11)</f>
        <v>0</v>
      </c>
      <c r="CA277" s="110">
        <v>1</v>
      </c>
      <c r="CB277" s="109">
        <f>(CA277*$E277*$F277*$G277*$J277*$CB$11)</f>
        <v>79728.599999999991</v>
      </c>
      <c r="CC277" s="134"/>
      <c r="CD277" s="110">
        <f>(CC277*$E277*$F277*$G277*$I277*$CD$11)</f>
        <v>0</v>
      </c>
      <c r="CE277" s="110">
        <v>0</v>
      </c>
      <c r="CF277" s="109">
        <f>(CE277*$E277*$F277*$G277*$I277*$CF$11)</f>
        <v>0</v>
      </c>
      <c r="CG277" s="110"/>
      <c r="CH277" s="109">
        <f>(CG277*$E277*$F277*$G277*$I277*$CH$11)</f>
        <v>0</v>
      </c>
      <c r="CI277" s="110"/>
      <c r="CJ277" s="109">
        <f>(CI277*$E277*$F277*$G277*$I277*$CJ$11)</f>
        <v>0</v>
      </c>
      <c r="CK277" s="110"/>
      <c r="CL277" s="109">
        <f>(CK277*$E277*$F277*$G277*$I277*$CL$11)</f>
        <v>0</v>
      </c>
      <c r="CM277" s="110"/>
      <c r="CN277" s="109">
        <f>(CM277*$E277*$F277*$G277*$I277*$CN$11)</f>
        <v>0</v>
      </c>
      <c r="CO277" s="110"/>
      <c r="CP277" s="109">
        <f>(CO277*$E277*$F277*$G277*$I277*$CP$11)</f>
        <v>0</v>
      </c>
      <c r="CQ277" s="110">
        <v>15</v>
      </c>
      <c r="CR277" s="109">
        <f>(CQ277*$E277*$F277*$G277*$J277*$CR$11)</f>
        <v>1327481.19</v>
      </c>
      <c r="CS277" s="110"/>
      <c r="CT277" s="109">
        <f>(CS277*$E277*$F277*$G277*$J277*$CT$11)</f>
        <v>0</v>
      </c>
      <c r="CU277" s="110"/>
      <c r="CV277" s="109">
        <f>(CU277*$E277*$F277*$G277*$J277*$CV$11)</f>
        <v>0</v>
      </c>
      <c r="CW277" s="132">
        <v>0</v>
      </c>
      <c r="CX277" s="109">
        <f>(CW277*$E277*$F277*$G277*$J277*$CX$11)</f>
        <v>0</v>
      </c>
      <c r="CY277" s="110">
        <v>0</v>
      </c>
      <c r="CZ277" s="116">
        <f>(CY277*$E277*$F277*$G277*$J277*$CZ$11)</f>
        <v>0</v>
      </c>
      <c r="DA277" s="110">
        <v>0</v>
      </c>
      <c r="DB277" s="109">
        <f>(DA277*$E277*$F277*$G277*$J277*$DB$11)</f>
        <v>0</v>
      </c>
      <c r="DC277" s="134"/>
      <c r="DD277" s="109">
        <f>(DC277*$E277*$F277*$G277*$J277*$DD$11)</f>
        <v>0</v>
      </c>
      <c r="DE277" s="110"/>
      <c r="DF277" s="109">
        <f>(DE277*$E277*$F277*$G277*$J277*$DF$11)</f>
        <v>0</v>
      </c>
      <c r="DG277" s="110"/>
      <c r="DH277" s="109">
        <f>(DG277*$E277*$F277*$G277*$K277*$DH$11)</f>
        <v>0</v>
      </c>
      <c r="DI277" s="110">
        <v>1</v>
      </c>
      <c r="DJ277" s="122">
        <f>(DI277*$E277*$F277*$G277*$L277*$DJ$11)</f>
        <v>135382.01024999999</v>
      </c>
      <c r="DK277" s="123">
        <f t="shared" ref="DK277:DL281" si="912">SUM(M277,O277,Q277,S277,U277,W277,Y277,AA277,AC277,AE277,AG277,AI277,AO277,AS277,AU277,BY277,AK277,AY277,BA277,BC277,CO277,BE277,BG277,AM277,BK277,AQ277,CQ277,BM277,CS277,BO277,BQ277,BS277,CA277,BU277,BW277,CC277,CE277,CG277,CI277,CK277,CM277,CU277,CW277,BI277,AW277,CY277,DA277,DC277,DE277,DG277,DI277)</f>
        <v>144</v>
      </c>
      <c r="DL277" s="122">
        <f t="shared" si="912"/>
        <v>11272138.620249998</v>
      </c>
      <c r="DM277" s="1"/>
      <c r="DN277" s="1">
        <f>DK277*F277</f>
        <v>295.2</v>
      </c>
      <c r="DO277" s="52">
        <f>DK277*F277</f>
        <v>295.2</v>
      </c>
      <c r="DQ277" s="52">
        <f>DK277*G277</f>
        <v>144</v>
      </c>
    </row>
    <row r="278" spans="1:121" ht="45" hidden="1" customHeight="1" x14ac:dyDescent="0.25">
      <c r="A278" s="128"/>
      <c r="B278" s="129">
        <v>238</v>
      </c>
      <c r="C278" s="101" t="s">
        <v>644</v>
      </c>
      <c r="D278" s="102" t="s">
        <v>645</v>
      </c>
      <c r="E278" s="89">
        <v>23150</v>
      </c>
      <c r="F278" s="130">
        <v>1.54</v>
      </c>
      <c r="G278" s="104">
        <v>1</v>
      </c>
      <c r="H278" s="105"/>
      <c r="I278" s="106">
        <v>1.4</v>
      </c>
      <c r="J278" s="106">
        <v>1.68</v>
      </c>
      <c r="K278" s="106">
        <v>2.23</v>
      </c>
      <c r="L278" s="107">
        <v>2.57</v>
      </c>
      <c r="M278" s="110">
        <v>18</v>
      </c>
      <c r="N278" s="109">
        <f>(M278*$E278*$F278*$G278*$I278*$N$11)</f>
        <v>988245.72</v>
      </c>
      <c r="O278" s="110">
        <v>8</v>
      </c>
      <c r="P278" s="110">
        <f>(O278*$E278*$F278*$G278*$I278*$P$11)</f>
        <v>439220.32</v>
      </c>
      <c r="Q278" s="110">
        <v>18</v>
      </c>
      <c r="R278" s="109">
        <f>(Q278*$E278*$F278*$G278*$I278*$R$11)</f>
        <v>988245.72</v>
      </c>
      <c r="S278" s="110"/>
      <c r="T278" s="109">
        <f t="shared" si="911"/>
        <v>0</v>
      </c>
      <c r="U278" s="110"/>
      <c r="V278" s="109">
        <f>(U278*$E278*$F278*$G278*$I278*$V$11)</f>
        <v>0</v>
      </c>
      <c r="W278" s="110">
        <v>0</v>
      </c>
      <c r="X278" s="109">
        <f>(W278*$E278*$F278*$G278*$I278*$X$11)</f>
        <v>0</v>
      </c>
      <c r="Y278" s="110"/>
      <c r="Z278" s="109">
        <f>(Y278*$E278*$F278*$G278*$I278*$Z$11)</f>
        <v>0</v>
      </c>
      <c r="AA278" s="110">
        <v>0</v>
      </c>
      <c r="AB278" s="109">
        <f>(AA278*$E278*$F278*$G278*$I278*$AB$11)</f>
        <v>0</v>
      </c>
      <c r="AC278" s="110"/>
      <c r="AD278" s="109">
        <f>(AC278*$E278*$F278*$G278*$I278*$AD$11)</f>
        <v>0</v>
      </c>
      <c r="AE278" s="110">
        <v>0</v>
      </c>
      <c r="AF278" s="109">
        <f>(AE278*$E278*$F278*$G278*$I278*$AF$11)</f>
        <v>0</v>
      </c>
      <c r="AG278" s="112"/>
      <c r="AH278" s="109">
        <f>(AG278*$E278*$F278*$G278*$I278*$AH$11)</f>
        <v>0</v>
      </c>
      <c r="AI278" s="110"/>
      <c r="AJ278" s="109">
        <f>(AI278*$E278*$F278*$G278*$I278*$AJ$11)</f>
        <v>0</v>
      </c>
      <c r="AK278" s="110"/>
      <c r="AL278" s="110">
        <f>(AK278*$E278*$F278*$G278*$I278*$AL$11)</f>
        <v>0</v>
      </c>
      <c r="AM278" s="110">
        <v>7</v>
      </c>
      <c r="AN278" s="109">
        <f>(AM278*$E278*$F278*$G278*$J278*$AN$11)</f>
        <v>461181.33600000007</v>
      </c>
      <c r="AO278" s="132">
        <v>2</v>
      </c>
      <c r="AP278" s="109">
        <f>(AO278*$E278*$F278*$G278*$J278*$AP$11)</f>
        <v>131766.09600000002</v>
      </c>
      <c r="AQ278" s="110">
        <v>0</v>
      </c>
      <c r="AR278" s="116">
        <f>(AQ278*$E278*$F278*$G278*$J278*$AR$11)</f>
        <v>0</v>
      </c>
      <c r="AS278" s="110"/>
      <c r="AT278" s="109">
        <f>(AS278*$E278*$F278*$G278*$I278*$AT$11)</f>
        <v>0</v>
      </c>
      <c r="AU278" s="110"/>
      <c r="AV278" s="110">
        <f>(AU278*$E278*$F278*$G278*$I278*$AV$11)</f>
        <v>0</v>
      </c>
      <c r="AW278" s="110"/>
      <c r="AX278" s="109">
        <f>(AW278*$E278*$F278*$G278*$I278*$AX$11)</f>
        <v>0</v>
      </c>
      <c r="AY278" s="110">
        <v>0</v>
      </c>
      <c r="AZ278" s="109">
        <f>(AY278*$E278*$F278*$G278*$I278*$AZ$11)</f>
        <v>0</v>
      </c>
      <c r="BA278" s="110">
        <v>0</v>
      </c>
      <c r="BB278" s="109">
        <f>(BA278*$E278*$F278*$G278*$I278*$BB$11)</f>
        <v>0</v>
      </c>
      <c r="BC278" s="110">
        <v>0</v>
      </c>
      <c r="BD278" s="109">
        <f>(BC278*$E278*$F278*$G278*$I278*$BD$11)</f>
        <v>0</v>
      </c>
      <c r="BE278" s="110">
        <v>3</v>
      </c>
      <c r="BF278" s="109">
        <f>(BE278*$E278*$F278*$G278*$I278*$BF$11)</f>
        <v>191659.77599999998</v>
      </c>
      <c r="BG278" s="110"/>
      <c r="BH278" s="109">
        <f>(BG278*$E278*$F278*$G278*$J278*$BH$11)</f>
        <v>0</v>
      </c>
      <c r="BI278" s="110">
        <v>0</v>
      </c>
      <c r="BJ278" s="109">
        <f>(BI278*$E278*$F278*$G278*$J278*$BJ$11)</f>
        <v>0</v>
      </c>
      <c r="BK278" s="110">
        <v>0</v>
      </c>
      <c r="BL278" s="109">
        <f>(BK278*$E278*$F278*$G278*$J278*$BL$11)</f>
        <v>0</v>
      </c>
      <c r="BM278" s="110">
        <v>2</v>
      </c>
      <c r="BN278" s="109">
        <f>(BM278*$E278*$F278*$G278*$J278*$BN$11)</f>
        <v>119787.36</v>
      </c>
      <c r="BO278" s="110"/>
      <c r="BP278" s="109">
        <f>(BO278*$E278*$F278*$G278*$J278*$BP$11)</f>
        <v>0</v>
      </c>
      <c r="BQ278" s="110"/>
      <c r="BR278" s="109">
        <f>(BQ278*$E278*$F278*$G278*$J278*$BR$11)</f>
        <v>0</v>
      </c>
      <c r="BS278" s="110"/>
      <c r="BT278" s="116">
        <f>(BS278*$E278*$F278*$G278*$J278*$BT$11)</f>
        <v>0</v>
      </c>
      <c r="BU278" s="133">
        <v>0</v>
      </c>
      <c r="BV278" s="109">
        <f>(BU278*$E278*$F278*$G278*$I278*$BV$11)</f>
        <v>0</v>
      </c>
      <c r="BW278" s="110">
        <v>0</v>
      </c>
      <c r="BX278" s="109">
        <f>(BW278*$E278*$F278*$G278*$I278*$BX$11)</f>
        <v>0</v>
      </c>
      <c r="BY278" s="110">
        <v>0</v>
      </c>
      <c r="BZ278" s="109">
        <f>(BY278*$E278*$F278*$G278*$I278*$BZ$11)</f>
        <v>0</v>
      </c>
      <c r="CA278" s="110">
        <v>17</v>
      </c>
      <c r="CB278" s="109">
        <f>(CA278*$E278*$F278*$G278*$J278*$CB$11)</f>
        <v>1018192.5599999999</v>
      </c>
      <c r="CC278" s="134"/>
      <c r="CD278" s="110">
        <f>(CC278*$E278*$F278*$G278*$I278*$CD$11)</f>
        <v>0</v>
      </c>
      <c r="CE278" s="110">
        <v>0</v>
      </c>
      <c r="CF278" s="109">
        <f>(CE278*$E278*$F278*$G278*$I278*$CF$11)</f>
        <v>0</v>
      </c>
      <c r="CG278" s="110"/>
      <c r="CH278" s="109">
        <f>(CG278*$E278*$F278*$G278*$I278*$CH$11)</f>
        <v>0</v>
      </c>
      <c r="CI278" s="110"/>
      <c r="CJ278" s="109">
        <f>(CI278*$E278*$F278*$G278*$I278*$CJ$11)</f>
        <v>0</v>
      </c>
      <c r="CK278" s="110"/>
      <c r="CL278" s="109">
        <f>(CK278*$E278*$F278*$G278*$I278*$CL$11)</f>
        <v>0</v>
      </c>
      <c r="CM278" s="110">
        <v>1</v>
      </c>
      <c r="CN278" s="109">
        <f>(CM278*$E278*$F278*$G278*$I278*$CN$11)</f>
        <v>49911.399999999994</v>
      </c>
      <c r="CO278" s="110"/>
      <c r="CP278" s="109">
        <f>(CO278*$E278*$F278*$G278*$I278*$CP$11)</f>
        <v>0</v>
      </c>
      <c r="CQ278" s="110">
        <v>6</v>
      </c>
      <c r="CR278" s="109">
        <f>(CQ278*$E278*$F278*$G278*$J278*$CR$11)</f>
        <v>398891.90879999998</v>
      </c>
      <c r="CS278" s="110">
        <v>9</v>
      </c>
      <c r="CT278" s="109">
        <f>(CS278*$E278*$F278*$G278*$J278*$CT$11)</f>
        <v>646851.74399999995</v>
      </c>
      <c r="CU278" s="110">
        <v>0</v>
      </c>
      <c r="CV278" s="109">
        <f>(CU278*$E278*$F278*$G278*$J278*$CV$11)</f>
        <v>0</v>
      </c>
      <c r="CW278" s="132">
        <v>0</v>
      </c>
      <c r="CX278" s="109">
        <f>(CW278*$E278*$F278*$G278*$J278*$CX$11)</f>
        <v>0</v>
      </c>
      <c r="CY278" s="110">
        <v>0</v>
      </c>
      <c r="CZ278" s="116">
        <f>(CY278*$E278*$F278*$G278*$J278*$CZ$11)</f>
        <v>0</v>
      </c>
      <c r="DA278" s="110">
        <v>5</v>
      </c>
      <c r="DB278" s="109">
        <f>(DA278*$E278*$F278*$G278*$J278*$DB$11)</f>
        <v>299468.39999999997</v>
      </c>
      <c r="DC278" s="134"/>
      <c r="DD278" s="109">
        <f>(DC278*$E278*$F278*$G278*$J278*$DD$11)</f>
        <v>0</v>
      </c>
      <c r="DE278" s="110">
        <v>5</v>
      </c>
      <c r="DF278" s="109">
        <f>(DE278*$E278*$F278*$G278*$J278*$DF$11)</f>
        <v>359362.07999999996</v>
      </c>
      <c r="DG278" s="110"/>
      <c r="DH278" s="109">
        <f>(DG278*$E278*$F278*$G278*$K278*$DH$11)</f>
        <v>0</v>
      </c>
      <c r="DI278" s="110">
        <v>1</v>
      </c>
      <c r="DJ278" s="122">
        <f>(DI278*$E278*$F278*$G278*$L278*$DJ$11)</f>
        <v>101701.60770000001</v>
      </c>
      <c r="DK278" s="123">
        <f t="shared" si="912"/>
        <v>102</v>
      </c>
      <c r="DL278" s="122">
        <f t="shared" si="912"/>
        <v>6194486.0284999991</v>
      </c>
      <c r="DM278" s="1"/>
      <c r="DN278" s="1">
        <f>DK278*F278</f>
        <v>157.08000000000001</v>
      </c>
      <c r="DO278" s="52">
        <f>DK278*F278</f>
        <v>157.08000000000001</v>
      </c>
      <c r="DQ278" s="52">
        <f>DK278*G278</f>
        <v>102</v>
      </c>
    </row>
    <row r="279" spans="1:121" ht="45" hidden="1" customHeight="1" x14ac:dyDescent="0.25">
      <c r="A279" s="128"/>
      <c r="B279" s="129">
        <v>239</v>
      </c>
      <c r="C279" s="101" t="s">
        <v>646</v>
      </c>
      <c r="D279" s="102" t="s">
        <v>647</v>
      </c>
      <c r="E279" s="89">
        <v>23150</v>
      </c>
      <c r="F279" s="130">
        <v>1.92</v>
      </c>
      <c r="G279" s="104">
        <v>1</v>
      </c>
      <c r="H279" s="105"/>
      <c r="I279" s="106">
        <v>1.4</v>
      </c>
      <c r="J279" s="106">
        <v>1.68</v>
      </c>
      <c r="K279" s="106">
        <v>2.23</v>
      </c>
      <c r="L279" s="107">
        <v>2.57</v>
      </c>
      <c r="M279" s="110">
        <v>121</v>
      </c>
      <c r="N279" s="109">
        <f>(M279*$E279*$F279*$G279*$I279*$N$11)</f>
        <v>8282440.3200000003</v>
      </c>
      <c r="O279" s="110">
        <v>6</v>
      </c>
      <c r="P279" s="110">
        <f>(O279*$E279*$F279*$G279*$I279*$P$11)</f>
        <v>410699.51999999996</v>
      </c>
      <c r="Q279" s="110">
        <v>8</v>
      </c>
      <c r="R279" s="109">
        <f>(Q279*$E279*$F279*$G279*$I279*$R$11)</f>
        <v>547599.35999999999</v>
      </c>
      <c r="S279" s="110"/>
      <c r="T279" s="109">
        <f t="shared" si="911"/>
        <v>0</v>
      </c>
      <c r="U279" s="110">
        <v>23</v>
      </c>
      <c r="V279" s="109">
        <f>(U279*$E279*$F279*$G279*$I279*$V$11)</f>
        <v>1574348.16</v>
      </c>
      <c r="W279" s="110">
        <v>0</v>
      </c>
      <c r="X279" s="109">
        <f>(W279*$E279*$F279*$G279*$I279*$X$11)</f>
        <v>0</v>
      </c>
      <c r="Y279" s="110"/>
      <c r="Z279" s="109">
        <f>(Y279*$E279*$F279*$G279*$I279*$Z$11)</f>
        <v>0</v>
      </c>
      <c r="AA279" s="110">
        <v>0</v>
      </c>
      <c r="AB279" s="109">
        <f>(AA279*$E279*$F279*$G279*$I279*$AB$11)</f>
        <v>0</v>
      </c>
      <c r="AC279" s="110"/>
      <c r="AD279" s="109">
        <f>(AC279*$E279*$F279*$G279*$I279*$AD$11)</f>
        <v>0</v>
      </c>
      <c r="AE279" s="110">
        <v>0</v>
      </c>
      <c r="AF279" s="109">
        <f>(AE279*$E279*$F279*$G279*$I279*$AF$11)</f>
        <v>0</v>
      </c>
      <c r="AG279" s="112"/>
      <c r="AH279" s="109">
        <f>(AG279*$E279*$F279*$G279*$I279*$AH$11)</f>
        <v>0</v>
      </c>
      <c r="AI279" s="110">
        <v>3</v>
      </c>
      <c r="AJ279" s="109">
        <f>(AI279*$E279*$F279*$G279*$I279*$AJ$11)</f>
        <v>205349.75999999998</v>
      </c>
      <c r="AK279" s="110">
        <v>1</v>
      </c>
      <c r="AL279" s="110">
        <f>(AK279*$E279*$F279*$G279*$I279*$AL$11)</f>
        <v>68449.919999999998</v>
      </c>
      <c r="AM279" s="110">
        <v>60</v>
      </c>
      <c r="AN279" s="109">
        <f>(AM279*$E279*$F279*$G279*$J279*$AN$11)</f>
        <v>4928394.24</v>
      </c>
      <c r="AO279" s="132"/>
      <c r="AP279" s="109">
        <f>(AO279*$E279*$F279*$G279*$J279*$AP$11)</f>
        <v>0</v>
      </c>
      <c r="AQ279" s="110"/>
      <c r="AR279" s="116">
        <f>(AQ279*$E279*$F279*$G279*$J279*$AR$11)</f>
        <v>0</v>
      </c>
      <c r="AS279" s="110"/>
      <c r="AT279" s="109">
        <f>(AS279*$E279*$F279*$G279*$I279*$AT$11)</f>
        <v>0</v>
      </c>
      <c r="AU279" s="110"/>
      <c r="AV279" s="110">
        <f>(AU279*$E279*$F279*$G279*$I279*$AV$11)</f>
        <v>0</v>
      </c>
      <c r="AW279" s="110"/>
      <c r="AX279" s="109">
        <f>(AW279*$E279*$F279*$G279*$I279*$AX$11)</f>
        <v>0</v>
      </c>
      <c r="AY279" s="110">
        <v>0</v>
      </c>
      <c r="AZ279" s="109">
        <f>(AY279*$E279*$F279*$G279*$I279*$AZ$11)</f>
        <v>0</v>
      </c>
      <c r="BA279" s="110">
        <v>0</v>
      </c>
      <c r="BB279" s="109">
        <f>(BA279*$E279*$F279*$G279*$I279*$BB$11)</f>
        <v>0</v>
      </c>
      <c r="BC279" s="110">
        <v>0</v>
      </c>
      <c r="BD279" s="109">
        <f>(BC279*$E279*$F279*$G279*$I279*$BD$11)</f>
        <v>0</v>
      </c>
      <c r="BE279" s="110">
        <v>9</v>
      </c>
      <c r="BF279" s="109">
        <f>(BE279*$E279*$F279*$G279*$I279*$BF$11)</f>
        <v>716857.34399999992</v>
      </c>
      <c r="BG279" s="110"/>
      <c r="BH279" s="109">
        <f>(BG279*$E279*$F279*$G279*$J279*$BH$11)</f>
        <v>0</v>
      </c>
      <c r="BI279" s="110">
        <v>0</v>
      </c>
      <c r="BJ279" s="109">
        <f>(BI279*$E279*$F279*$G279*$J279*$BJ$11)</f>
        <v>0</v>
      </c>
      <c r="BK279" s="110">
        <v>0</v>
      </c>
      <c r="BL279" s="109">
        <f>(BK279*$E279*$F279*$G279*$J279*$BL$11)</f>
        <v>0</v>
      </c>
      <c r="BM279" s="110">
        <v>6</v>
      </c>
      <c r="BN279" s="109">
        <f>(BM279*$E279*$F279*$G279*$J279*$BN$11)</f>
        <v>448035.83999999997</v>
      </c>
      <c r="BO279" s="110"/>
      <c r="BP279" s="109">
        <f>(BO279*$E279*$F279*$G279*$J279*$BP$11)</f>
        <v>0</v>
      </c>
      <c r="BQ279" s="110">
        <v>13</v>
      </c>
      <c r="BR279" s="109">
        <f>(BQ279*$E279*$F279*$G279*$J279*$BR$11)</f>
        <v>1242552.7296</v>
      </c>
      <c r="BS279" s="110">
        <v>11</v>
      </c>
      <c r="BT279" s="116">
        <f>(BS279*$E279*$F279*$G279*$J279*$BT$11)</f>
        <v>903538.94400000002</v>
      </c>
      <c r="BU279" s="133">
        <v>0</v>
      </c>
      <c r="BV279" s="109">
        <f>(BU279*$E279*$F279*$G279*$I279*$BV$11)</f>
        <v>0</v>
      </c>
      <c r="BW279" s="110">
        <v>0</v>
      </c>
      <c r="BX279" s="109">
        <f>(BW279*$E279*$F279*$G279*$I279*$BX$11)</f>
        <v>0</v>
      </c>
      <c r="BY279" s="110">
        <v>0</v>
      </c>
      <c r="BZ279" s="109">
        <f>(BY279*$E279*$F279*$G279*$I279*$BZ$11)</f>
        <v>0</v>
      </c>
      <c r="CA279" s="110">
        <v>7</v>
      </c>
      <c r="CB279" s="109">
        <f>(CA279*$E279*$F279*$G279*$J279*$CB$11)</f>
        <v>522708.47999999998</v>
      </c>
      <c r="CC279" s="134"/>
      <c r="CD279" s="110">
        <f>(CC279*$E279*$F279*$G279*$I279*$CD$11)</f>
        <v>0</v>
      </c>
      <c r="CE279" s="110">
        <v>0</v>
      </c>
      <c r="CF279" s="109">
        <f>(CE279*$E279*$F279*$G279*$I279*$CF$11)</f>
        <v>0</v>
      </c>
      <c r="CG279" s="110"/>
      <c r="CH279" s="109">
        <f>(CG279*$E279*$F279*$G279*$I279*$CH$11)</f>
        <v>0</v>
      </c>
      <c r="CI279" s="110"/>
      <c r="CJ279" s="109">
        <f>(CI279*$E279*$F279*$G279*$I279*$CJ$11)</f>
        <v>0</v>
      </c>
      <c r="CK279" s="110">
        <v>5</v>
      </c>
      <c r="CL279" s="109">
        <f>(CK279*$E279*$F279*$G279*$I279*$CL$11)</f>
        <v>373363.20000000001</v>
      </c>
      <c r="CM279" s="110">
        <v>19</v>
      </c>
      <c r="CN279" s="109">
        <f>(CM279*$E279*$F279*$G279*$I279*$CN$11)</f>
        <v>1182316.7999999998</v>
      </c>
      <c r="CO279" s="110">
        <v>10</v>
      </c>
      <c r="CP279" s="109">
        <f>(CO279*$E279*$F279*$G279*$I279*$CP$11)</f>
        <v>690721.92</v>
      </c>
      <c r="CQ279" s="110">
        <v>12</v>
      </c>
      <c r="CR279" s="109">
        <f>(CQ279*$E279*$F279*$G279*$J279*$CR$11)</f>
        <v>994639.56480000005</v>
      </c>
      <c r="CS279" s="110">
        <v>3</v>
      </c>
      <c r="CT279" s="109">
        <f>(CS279*$E279*$F279*$G279*$J279*$CT$11)</f>
        <v>268821.50399999996</v>
      </c>
      <c r="CU279" s="110">
        <v>0</v>
      </c>
      <c r="CV279" s="109">
        <f>(CU279*$E279*$F279*$G279*$J279*$CV$11)</f>
        <v>0</v>
      </c>
      <c r="CW279" s="132"/>
      <c r="CX279" s="109">
        <f>(CW279*$E279*$F279*$G279*$J279*$CX$11)</f>
        <v>0</v>
      </c>
      <c r="CY279" s="110">
        <v>0</v>
      </c>
      <c r="CZ279" s="116">
        <f>(CY279*$E279*$F279*$G279*$J279*$CZ$11)</f>
        <v>0</v>
      </c>
      <c r="DA279" s="110">
        <v>1</v>
      </c>
      <c r="DB279" s="109">
        <f>(DA279*$E279*$F279*$G279*$J279*$DB$11)</f>
        <v>74672.639999999999</v>
      </c>
      <c r="DC279" s="134"/>
      <c r="DD279" s="109">
        <f>(DC279*$E279*$F279*$G279*$J279*$DD$11)</f>
        <v>0</v>
      </c>
      <c r="DE279" s="110">
        <v>1</v>
      </c>
      <c r="DF279" s="109">
        <f>(DE279*$E279*$F279*$G279*$J279*$DF$11)</f>
        <v>89607.167999999991</v>
      </c>
      <c r="DG279" s="110"/>
      <c r="DH279" s="109">
        <f>(DG279*$E279*$F279*$G279*$K279*$DH$11)</f>
        <v>0</v>
      </c>
      <c r="DI279" s="110"/>
      <c r="DJ279" s="122">
        <f>(DI279*$E279*$F279*$G279*$L279*$DJ$11)</f>
        <v>0</v>
      </c>
      <c r="DK279" s="123">
        <f t="shared" si="912"/>
        <v>319</v>
      </c>
      <c r="DL279" s="122">
        <f t="shared" si="912"/>
        <v>23525117.414400004</v>
      </c>
      <c r="DM279" s="1"/>
      <c r="DN279" s="1">
        <f>DK279*F279</f>
        <v>612.48</v>
      </c>
      <c r="DO279" s="52">
        <f>DK279*F279</f>
        <v>612.48</v>
      </c>
      <c r="DQ279" s="52">
        <f>DK279*G279</f>
        <v>319</v>
      </c>
    </row>
    <row r="280" spans="1:121" ht="45" hidden="1" customHeight="1" x14ac:dyDescent="0.25">
      <c r="A280" s="128"/>
      <c r="B280" s="129">
        <v>240</v>
      </c>
      <c r="C280" s="101" t="s">
        <v>648</v>
      </c>
      <c r="D280" s="102" t="s">
        <v>649</v>
      </c>
      <c r="E280" s="89">
        <v>23150</v>
      </c>
      <c r="F280" s="130">
        <v>2.56</v>
      </c>
      <c r="G280" s="104">
        <v>1</v>
      </c>
      <c r="H280" s="105"/>
      <c r="I280" s="106">
        <v>1.4</v>
      </c>
      <c r="J280" s="106">
        <v>1.68</v>
      </c>
      <c r="K280" s="106">
        <v>2.23</v>
      </c>
      <c r="L280" s="107">
        <v>2.57</v>
      </c>
      <c r="M280" s="110">
        <v>46</v>
      </c>
      <c r="N280" s="109">
        <f>(M280*$E280*$F280*$G280*$I280*$N$11)</f>
        <v>4198261.76</v>
      </c>
      <c r="O280" s="110">
        <v>0</v>
      </c>
      <c r="P280" s="110">
        <f>(O280*$E280*$F280*$G280*$I280*$P$11)</f>
        <v>0</v>
      </c>
      <c r="Q280" s="110">
        <v>6</v>
      </c>
      <c r="R280" s="109">
        <f>(Q280*$E280*$F280*$G280*$I280*$R$11)</f>
        <v>547599.35999999999</v>
      </c>
      <c r="S280" s="110"/>
      <c r="T280" s="109">
        <f t="shared" si="911"/>
        <v>0</v>
      </c>
      <c r="U280" s="110">
        <v>47</v>
      </c>
      <c r="V280" s="109">
        <f>(U280*$E280*$F280*$G280*$I280*$V$11)</f>
        <v>4289528.32</v>
      </c>
      <c r="W280" s="110">
        <v>0</v>
      </c>
      <c r="X280" s="109">
        <f>(W280*$E280*$F280*$G280*$I280*$X$11)</f>
        <v>0</v>
      </c>
      <c r="Y280" s="110"/>
      <c r="Z280" s="109">
        <f>(Y280*$E280*$F280*$G280*$I280*$Z$11)</f>
        <v>0</v>
      </c>
      <c r="AA280" s="110">
        <v>0</v>
      </c>
      <c r="AB280" s="109">
        <f>(AA280*$E280*$F280*$G280*$I280*$AB$11)</f>
        <v>0</v>
      </c>
      <c r="AC280" s="110"/>
      <c r="AD280" s="109">
        <f>(AC280*$E280*$F280*$G280*$I280*$AD$11)</f>
        <v>0</v>
      </c>
      <c r="AE280" s="110">
        <v>0</v>
      </c>
      <c r="AF280" s="109">
        <f>(AE280*$E280*$F280*$G280*$I280*$AF$11)</f>
        <v>0</v>
      </c>
      <c r="AG280" s="112"/>
      <c r="AH280" s="109">
        <f>(AG280*$E280*$F280*$G280*$I280*$AH$11)</f>
        <v>0</v>
      </c>
      <c r="AI280" s="110"/>
      <c r="AJ280" s="109">
        <f>(AI280*$E280*$F280*$G280*$I280*$AJ$11)</f>
        <v>0</v>
      </c>
      <c r="AK280" s="110"/>
      <c r="AL280" s="110">
        <f>(AK280*$E280*$F280*$G280*$I280*$AL$11)</f>
        <v>0</v>
      </c>
      <c r="AM280" s="110">
        <v>2</v>
      </c>
      <c r="AN280" s="109">
        <f>(AM280*$E280*$F280*$G280*$J280*$AN$11)</f>
        <v>219039.74400000001</v>
      </c>
      <c r="AO280" s="132"/>
      <c r="AP280" s="109">
        <f>(AO280*$E280*$F280*$G280*$J280*$AP$11)</f>
        <v>0</v>
      </c>
      <c r="AQ280" s="110">
        <v>0</v>
      </c>
      <c r="AR280" s="116">
        <f>(AQ280*$E280*$F280*$G280*$J280*$AR$11)</f>
        <v>0</v>
      </c>
      <c r="AS280" s="110"/>
      <c r="AT280" s="109">
        <f>(AS280*$E280*$F280*$G280*$I280*$AT$11)</f>
        <v>0</v>
      </c>
      <c r="AU280" s="110"/>
      <c r="AV280" s="110">
        <f>(AU280*$E280*$F280*$G280*$I280*$AV$11)</f>
        <v>0</v>
      </c>
      <c r="AW280" s="110"/>
      <c r="AX280" s="109">
        <f>(AW280*$E280*$F280*$G280*$I280*$AX$11)</f>
        <v>0</v>
      </c>
      <c r="AY280" s="110">
        <v>0</v>
      </c>
      <c r="AZ280" s="109">
        <f>(AY280*$E280*$F280*$G280*$I280*$AZ$11)</f>
        <v>0</v>
      </c>
      <c r="BA280" s="110">
        <v>0</v>
      </c>
      <c r="BB280" s="109">
        <f>(BA280*$E280*$F280*$G280*$I280*$BB$11)</f>
        <v>0</v>
      </c>
      <c r="BC280" s="110">
        <v>0</v>
      </c>
      <c r="BD280" s="109">
        <f>(BC280*$E280*$F280*$G280*$I280*$BD$11)</f>
        <v>0</v>
      </c>
      <c r="BE280" s="110"/>
      <c r="BF280" s="109">
        <f>(BE280*$E280*$F280*$G280*$I280*$BF$11)</f>
        <v>0</v>
      </c>
      <c r="BG280" s="110"/>
      <c r="BH280" s="109">
        <f>(BG280*$E280*$F280*$G280*$J280*$BH$11)</f>
        <v>0</v>
      </c>
      <c r="BI280" s="110">
        <v>0</v>
      </c>
      <c r="BJ280" s="109">
        <f>(BI280*$E280*$F280*$G280*$J280*$BJ$11)</f>
        <v>0</v>
      </c>
      <c r="BK280" s="110">
        <v>0</v>
      </c>
      <c r="BL280" s="109">
        <f>(BK280*$E280*$F280*$G280*$J280*$BL$11)</f>
        <v>0</v>
      </c>
      <c r="BM280" s="110"/>
      <c r="BN280" s="109">
        <f>(BM280*$E280*$F280*$G280*$J280*$BN$11)</f>
        <v>0</v>
      </c>
      <c r="BO280" s="110"/>
      <c r="BP280" s="109">
        <f>(BO280*$E280*$F280*$G280*$J280*$BP$11)</f>
        <v>0</v>
      </c>
      <c r="BQ280" s="110"/>
      <c r="BR280" s="109">
        <f>(BQ280*$E280*$F280*$G280*$J280*$BR$11)</f>
        <v>0</v>
      </c>
      <c r="BS280" s="110"/>
      <c r="BT280" s="116">
        <f>(BS280*$E280*$F280*$G280*$J280*$BT$11)</f>
        <v>0</v>
      </c>
      <c r="BU280" s="133">
        <v>0</v>
      </c>
      <c r="BV280" s="109">
        <f>(BU280*$E280*$F280*$G280*$I280*$BV$11)</f>
        <v>0</v>
      </c>
      <c r="BW280" s="110">
        <v>0</v>
      </c>
      <c r="BX280" s="109">
        <f>(BW280*$E280*$F280*$G280*$I280*$BX$11)</f>
        <v>0</v>
      </c>
      <c r="BY280" s="110">
        <v>0</v>
      </c>
      <c r="BZ280" s="109">
        <f>(BY280*$E280*$F280*$G280*$I280*$BZ$11)</f>
        <v>0</v>
      </c>
      <c r="CA280" s="110"/>
      <c r="CB280" s="109">
        <f>(CA280*$E280*$F280*$G280*$J280*$CB$11)</f>
        <v>0</v>
      </c>
      <c r="CC280" s="134"/>
      <c r="CD280" s="110">
        <f>(CC280*$E280*$F280*$G280*$I280*$CD$11)</f>
        <v>0</v>
      </c>
      <c r="CE280" s="110">
        <v>0</v>
      </c>
      <c r="CF280" s="109">
        <f>(CE280*$E280*$F280*$G280*$I280*$CF$11)</f>
        <v>0</v>
      </c>
      <c r="CG280" s="110"/>
      <c r="CH280" s="109">
        <f>(CG280*$E280*$F280*$G280*$I280*$CH$11)</f>
        <v>0</v>
      </c>
      <c r="CI280" s="110"/>
      <c r="CJ280" s="109">
        <f>(CI280*$E280*$F280*$G280*$I280*$CJ$11)</f>
        <v>0</v>
      </c>
      <c r="CK280" s="110"/>
      <c r="CL280" s="109">
        <f>(CK280*$E280*$F280*$G280*$I280*$CL$11)</f>
        <v>0</v>
      </c>
      <c r="CM280" s="110"/>
      <c r="CN280" s="109">
        <f>(CM280*$E280*$F280*$G280*$I280*$CN$11)</f>
        <v>0</v>
      </c>
      <c r="CO280" s="110"/>
      <c r="CP280" s="109">
        <f>(CO280*$E280*$F280*$G280*$I280*$CP$11)</f>
        <v>0</v>
      </c>
      <c r="CQ280" s="110">
        <v>3</v>
      </c>
      <c r="CR280" s="109">
        <f>(CQ280*$E280*$F280*$G280*$J280*$CR$11)</f>
        <v>331546.52160000004</v>
      </c>
      <c r="CS280" s="110"/>
      <c r="CT280" s="109">
        <f>(CS280*$E280*$F280*$G280*$J280*$CT$11)</f>
        <v>0</v>
      </c>
      <c r="CU280" s="110">
        <v>0</v>
      </c>
      <c r="CV280" s="109">
        <f>(CU280*$E280*$F280*$G280*$J280*$CV$11)</f>
        <v>0</v>
      </c>
      <c r="CW280" s="132"/>
      <c r="CX280" s="109">
        <f>(CW280*$E280*$F280*$G280*$J280*$CX$11)</f>
        <v>0</v>
      </c>
      <c r="CY280" s="110">
        <v>0</v>
      </c>
      <c r="CZ280" s="116">
        <f>(CY280*$E280*$F280*$G280*$J280*$CZ$11)</f>
        <v>0</v>
      </c>
      <c r="DA280" s="110">
        <v>0</v>
      </c>
      <c r="DB280" s="109">
        <f>(DA280*$E280*$F280*$G280*$J280*$DB$11)</f>
        <v>0</v>
      </c>
      <c r="DC280" s="134"/>
      <c r="DD280" s="109">
        <f>(DC280*$E280*$F280*$G280*$J280*$DD$11)</f>
        <v>0</v>
      </c>
      <c r="DE280" s="110"/>
      <c r="DF280" s="109">
        <f>(DE280*$E280*$F280*$G280*$J280*$DF$11)</f>
        <v>0</v>
      </c>
      <c r="DG280" s="110"/>
      <c r="DH280" s="109">
        <f>(DG280*$E280*$F280*$G280*$K280*$DH$11)</f>
        <v>0</v>
      </c>
      <c r="DI280" s="110"/>
      <c r="DJ280" s="122">
        <f>(DI280*$E280*$F280*$G280*$L280*$DJ$11)</f>
        <v>0</v>
      </c>
      <c r="DK280" s="123">
        <f t="shared" si="912"/>
        <v>104</v>
      </c>
      <c r="DL280" s="122">
        <f t="shared" si="912"/>
        <v>9585975.7056000028</v>
      </c>
      <c r="DM280" s="1"/>
      <c r="DN280" s="1">
        <f>DK280*F280</f>
        <v>266.24</v>
      </c>
      <c r="DO280" s="52">
        <f>DK280*F280</f>
        <v>266.24</v>
      </c>
      <c r="DQ280" s="52">
        <f>DK280*G280</f>
        <v>104</v>
      </c>
    </row>
    <row r="281" spans="1:121" s="201" customFormat="1" ht="45" hidden="1" x14ac:dyDescent="0.25">
      <c r="A281" s="184"/>
      <c r="B281" s="185">
        <v>241</v>
      </c>
      <c r="C281" s="101" t="s">
        <v>650</v>
      </c>
      <c r="D281" s="186" t="s">
        <v>651</v>
      </c>
      <c r="E281" s="89">
        <v>23150</v>
      </c>
      <c r="F281" s="187">
        <v>4.12</v>
      </c>
      <c r="G281" s="188">
        <v>0.9</v>
      </c>
      <c r="H281" s="189"/>
      <c r="I281" s="190">
        <v>1.4</v>
      </c>
      <c r="J281" s="190">
        <v>1.68</v>
      </c>
      <c r="K281" s="190">
        <v>2.23</v>
      </c>
      <c r="L281" s="191">
        <v>2.57</v>
      </c>
      <c r="M281" s="278">
        <v>40</v>
      </c>
      <c r="N281" s="193">
        <f>(M281*$E281*$F281*$G281*$I281*$N$11)</f>
        <v>5287756.3199999994</v>
      </c>
      <c r="O281" s="192">
        <v>0</v>
      </c>
      <c r="P281" s="192">
        <f>(O281*$E281*$F281*$G281*$I281*$P$11)</f>
        <v>0</v>
      </c>
      <c r="Q281" s="192">
        <v>18</v>
      </c>
      <c r="R281" s="193">
        <f>(Q281*$E281*$F281*$G281*$I281*$R$11)</f>
        <v>2379490.344</v>
      </c>
      <c r="S281" s="192"/>
      <c r="T281" s="109">
        <f t="shared" si="911"/>
        <v>0</v>
      </c>
      <c r="U281" s="192">
        <v>25</v>
      </c>
      <c r="V281" s="193">
        <f>(U281*$E281*$F281*$G281*$I281*$V$11)</f>
        <v>3304847.7</v>
      </c>
      <c r="W281" s="192">
        <v>0</v>
      </c>
      <c r="X281" s="193">
        <f>(W281*$E281*$F281*$G281*$I281*$X$11)</f>
        <v>0</v>
      </c>
      <c r="Y281" s="192"/>
      <c r="Z281" s="193">
        <f>(Y281*$E281*$F281*$G281*$I281*$Z$11)</f>
        <v>0</v>
      </c>
      <c r="AA281" s="192">
        <v>0</v>
      </c>
      <c r="AB281" s="193">
        <f>(AA281*$E281*$F281*$G281*$I281*$AB$11)</f>
        <v>0</v>
      </c>
      <c r="AC281" s="192"/>
      <c r="AD281" s="193">
        <f>(AC281*$E281*$F281*$G281*$I281*$AD$11)</f>
        <v>0</v>
      </c>
      <c r="AE281" s="192">
        <v>0</v>
      </c>
      <c r="AF281" s="193">
        <f>(AE281*$E281*$F281*$G281*$I281*$AF$11)</f>
        <v>0</v>
      </c>
      <c r="AG281" s="194"/>
      <c r="AH281" s="193">
        <f>(AG281*$E281*$F281*$G281*$I281*$AH$11)</f>
        <v>0</v>
      </c>
      <c r="AI281" s="192"/>
      <c r="AJ281" s="193">
        <f>(AI281*$E281*$F281*$G281*$I281*$AJ$11)</f>
        <v>0</v>
      </c>
      <c r="AK281" s="192">
        <v>0</v>
      </c>
      <c r="AL281" s="192">
        <f>(AK281*$E281*$F281*$G281*$I281*$AL$11)</f>
        <v>0</v>
      </c>
      <c r="AM281" s="192">
        <v>0</v>
      </c>
      <c r="AN281" s="193">
        <f>(AM281*$E281*$F281*$G281*$J281*$AN$11)</f>
        <v>0</v>
      </c>
      <c r="AO281" s="195">
        <v>0</v>
      </c>
      <c r="AP281" s="193">
        <f>(AO281*$E281*$F281*$G281*$J281*$AP$11)</f>
        <v>0</v>
      </c>
      <c r="AQ281" s="192">
        <v>0</v>
      </c>
      <c r="AR281" s="196">
        <f>(AQ281*$E281*$F281*$G281*$J281*$AR$11)</f>
        <v>0</v>
      </c>
      <c r="AS281" s="192"/>
      <c r="AT281" s="193">
        <f>(AS281*$E281*$F281*$G281*$I281*$AT$11)</f>
        <v>0</v>
      </c>
      <c r="AU281" s="192">
        <v>0</v>
      </c>
      <c r="AV281" s="192">
        <f>(AU281*$E281*$F281*$G281*$I281*$AV$11)</f>
        <v>0</v>
      </c>
      <c r="AW281" s="192"/>
      <c r="AX281" s="193">
        <f>(AW281*$E281*$F281*$G281*$I281*$AX$11)</f>
        <v>0</v>
      </c>
      <c r="AY281" s="192">
        <v>0</v>
      </c>
      <c r="AZ281" s="193">
        <f>(AY281*$E281*$F281*$G281*$I281*$AZ$11)</f>
        <v>0</v>
      </c>
      <c r="BA281" s="192">
        <v>0</v>
      </c>
      <c r="BB281" s="193">
        <f>(BA281*$E281*$F281*$G281*$I281*$BB$11)</f>
        <v>0</v>
      </c>
      <c r="BC281" s="192">
        <v>0</v>
      </c>
      <c r="BD281" s="193">
        <f>(BC281*$E281*$F281*$G281*$I281*$BD$11)</f>
        <v>0</v>
      </c>
      <c r="BE281" s="192"/>
      <c r="BF281" s="193">
        <f>(BE281*$E281*$F281*$G281*$I281*$BF$11)</f>
        <v>0</v>
      </c>
      <c r="BG281" s="192"/>
      <c r="BH281" s="193">
        <f>(BG281*$E281*$F281*$G281*$J281*$BH$11)</f>
        <v>0</v>
      </c>
      <c r="BI281" s="192">
        <v>0</v>
      </c>
      <c r="BJ281" s="193">
        <f>(BI281*$E281*$F281*$G281*$J281*$BJ$11)</f>
        <v>0</v>
      </c>
      <c r="BK281" s="192">
        <v>0</v>
      </c>
      <c r="BL281" s="193">
        <f>(BK281*$E281*$F281*$G281*$J281*$BL$11)</f>
        <v>0</v>
      </c>
      <c r="BM281" s="192"/>
      <c r="BN281" s="193">
        <f>(BM281*$E281*$F281*$G281*$J281*$BN$11)</f>
        <v>0</v>
      </c>
      <c r="BO281" s="192"/>
      <c r="BP281" s="193">
        <f>(BO281*$E281*$F281*$G281*$J281*$BP$11)</f>
        <v>0</v>
      </c>
      <c r="BQ281" s="192"/>
      <c r="BR281" s="193">
        <f>(BQ281*$E281*$F281*$G281*$J281*$BR$11)</f>
        <v>0</v>
      </c>
      <c r="BS281" s="192"/>
      <c r="BT281" s="196">
        <f>(BS281*$E281*$F281*$G281*$J281*$BT$11)</f>
        <v>0</v>
      </c>
      <c r="BU281" s="197">
        <v>0</v>
      </c>
      <c r="BV281" s="193">
        <f>(BU281*$E281*$F281*$G281*$I281*$BV$11)</f>
        <v>0</v>
      </c>
      <c r="BW281" s="192">
        <v>0</v>
      </c>
      <c r="BX281" s="193">
        <f>(BW281*$E281*$F281*$G281*$I281*$BX$11)</f>
        <v>0</v>
      </c>
      <c r="BY281" s="192">
        <v>0</v>
      </c>
      <c r="BZ281" s="193">
        <f>(BY281*$E281*$F281*$G281*$I281*$BZ$11)</f>
        <v>0</v>
      </c>
      <c r="CA281" s="192"/>
      <c r="CB281" s="193">
        <f>(CA281*$E281*$F281*$G281*$J281*$CB$11)</f>
        <v>0</v>
      </c>
      <c r="CC281" s="198"/>
      <c r="CD281" s="192">
        <f>(CC281*$E281*$F281*$G281*$I281*$CD$11)</f>
        <v>0</v>
      </c>
      <c r="CE281" s="192">
        <v>0</v>
      </c>
      <c r="CF281" s="193">
        <f>(CE281*$E281*$F281*$G281*$I281*$CF$11)</f>
        <v>0</v>
      </c>
      <c r="CG281" s="192"/>
      <c r="CH281" s="193">
        <f>(CG281*$E281*$F281*$G281*$I281*$CH$11)</f>
        <v>0</v>
      </c>
      <c r="CI281" s="192"/>
      <c r="CJ281" s="193">
        <f>(CI281*$E281*$F281*$G281*$I281*$CJ$11)</f>
        <v>0</v>
      </c>
      <c r="CK281" s="192"/>
      <c r="CL281" s="193">
        <f>(CK281*$E281*$F281*$G281*$I281*$CL$11)</f>
        <v>0</v>
      </c>
      <c r="CM281" s="192"/>
      <c r="CN281" s="193">
        <f>(CM281*$E281*$F281*$G281*$I281*$CN$11)</f>
        <v>0</v>
      </c>
      <c r="CO281" s="192"/>
      <c r="CP281" s="193">
        <f>(CO281*$E281*$F281*$G281*$I281*$CP$11)</f>
        <v>0</v>
      </c>
      <c r="CQ281" s="192"/>
      <c r="CR281" s="193">
        <f>(CQ281*$E281*$F281*$G281*$J281*$CR$11)</f>
        <v>0</v>
      </c>
      <c r="CS281" s="192"/>
      <c r="CT281" s="193">
        <f>(CS281*$E281*$F281*$G281*$J281*$CT$11)</f>
        <v>0</v>
      </c>
      <c r="CU281" s="192">
        <v>0</v>
      </c>
      <c r="CV281" s="193">
        <f>(CU281*$E281*$F281*$G281*$J281*$CV$11)</f>
        <v>0</v>
      </c>
      <c r="CW281" s="195">
        <v>0</v>
      </c>
      <c r="CX281" s="193">
        <f>(CW281*$E281*$F281*$G281*$J281*$CX$11)</f>
        <v>0</v>
      </c>
      <c r="CY281" s="192">
        <v>0</v>
      </c>
      <c r="CZ281" s="196">
        <f>(CY281*$E281*$F281*$G281*$J281*$CZ$11)</f>
        <v>0</v>
      </c>
      <c r="DA281" s="192">
        <v>0</v>
      </c>
      <c r="DB281" s="193">
        <f>(DA281*$E281*$F281*$G281*$J281*$DB$11)</f>
        <v>0</v>
      </c>
      <c r="DC281" s="198"/>
      <c r="DD281" s="193">
        <f>(DC281*$E281*$F281*$G281*$J281*$DD$11)</f>
        <v>0</v>
      </c>
      <c r="DE281" s="192"/>
      <c r="DF281" s="193">
        <f>(DE281*$E281*$F281*$G281*$J281*$DF$11)</f>
        <v>0</v>
      </c>
      <c r="DG281" s="192"/>
      <c r="DH281" s="193">
        <f>(DG281*$E281*$F281*$G281*$K281*$DH$11)</f>
        <v>0</v>
      </c>
      <c r="DI281" s="192"/>
      <c r="DJ281" s="199">
        <f>(DI281*$E281*$F281*$G281*$L281*$DJ$11)</f>
        <v>0</v>
      </c>
      <c r="DK281" s="200">
        <f t="shared" si="912"/>
        <v>83</v>
      </c>
      <c r="DL281" s="199">
        <f t="shared" si="912"/>
        <v>10972094.364</v>
      </c>
      <c r="DN281" s="1">
        <f>DK281*F281</f>
        <v>341.96000000000004</v>
      </c>
      <c r="DO281" s="52">
        <f>DK281*F281</f>
        <v>341.96000000000004</v>
      </c>
      <c r="DQ281" s="52">
        <f>DK281*G281</f>
        <v>74.7</v>
      </c>
    </row>
    <row r="282" spans="1:121" s="127" customFormat="1" ht="15.75" hidden="1" customHeight="1" x14ac:dyDescent="0.25">
      <c r="A282" s="85">
        <v>29</v>
      </c>
      <c r="B282" s="138"/>
      <c r="C282" s="139"/>
      <c r="D282" s="88" t="s">
        <v>652</v>
      </c>
      <c r="E282" s="89">
        <v>23150</v>
      </c>
      <c r="F282" s="140">
        <v>1.37</v>
      </c>
      <c r="G282" s="124">
        <v>1</v>
      </c>
      <c r="H282" s="105"/>
      <c r="I282" s="125">
        <v>1.4</v>
      </c>
      <c r="J282" s="125">
        <v>1.68</v>
      </c>
      <c r="K282" s="125">
        <v>2.23</v>
      </c>
      <c r="L282" s="126">
        <v>2.57</v>
      </c>
      <c r="M282" s="95">
        <f>SUM(M283:M295)</f>
        <v>1060</v>
      </c>
      <c r="N282" s="95">
        <f t="shared" ref="N282:BT282" si="913">SUM(N283:N295)</f>
        <v>64628132.800000012</v>
      </c>
      <c r="O282" s="95">
        <f>SUM(O283:O295)</f>
        <v>3784</v>
      </c>
      <c r="P282" s="95">
        <f t="shared" si="913"/>
        <v>307449161.55799997</v>
      </c>
      <c r="Q282" s="95">
        <f t="shared" si="913"/>
        <v>1072</v>
      </c>
      <c r="R282" s="95">
        <f t="shared" si="913"/>
        <v>48534558.38000001</v>
      </c>
      <c r="S282" s="95">
        <f>SUM(S283:S295)</f>
        <v>0</v>
      </c>
      <c r="T282" s="95">
        <f t="shared" si="913"/>
        <v>0</v>
      </c>
      <c r="U282" s="95">
        <f>SUM(U283:U295)</f>
        <v>0</v>
      </c>
      <c r="V282" s="95">
        <f t="shared" si="913"/>
        <v>0</v>
      </c>
      <c r="W282" s="95">
        <f t="shared" si="913"/>
        <v>0</v>
      </c>
      <c r="X282" s="95">
        <f t="shared" si="913"/>
        <v>0</v>
      </c>
      <c r="Y282" s="95">
        <f>SUM(Y283:Y295)</f>
        <v>0</v>
      </c>
      <c r="Z282" s="95">
        <f t="shared" si="913"/>
        <v>0</v>
      </c>
      <c r="AA282" s="95">
        <f>SUM(AA283:AA295)</f>
        <v>0</v>
      </c>
      <c r="AB282" s="95">
        <f t="shared" si="913"/>
        <v>0</v>
      </c>
      <c r="AC282" s="95">
        <f>SUM(AC283:AC295)</f>
        <v>135</v>
      </c>
      <c r="AD282" s="95">
        <f t="shared" si="913"/>
        <v>7311378.3820000011</v>
      </c>
      <c r="AE282" s="95">
        <f t="shared" si="913"/>
        <v>0</v>
      </c>
      <c r="AF282" s="95">
        <f t="shared" si="913"/>
        <v>0</v>
      </c>
      <c r="AG282" s="95">
        <f>SUM(AG283:AG295)</f>
        <v>580</v>
      </c>
      <c r="AH282" s="95">
        <f t="shared" si="913"/>
        <v>22101480.940000001</v>
      </c>
      <c r="AI282" s="95">
        <f>SUM(AI283:AI295)</f>
        <v>13</v>
      </c>
      <c r="AJ282" s="95">
        <f t="shared" si="913"/>
        <v>642431.02</v>
      </c>
      <c r="AK282" s="95">
        <f>SUM(AK283:AK295)</f>
        <v>73</v>
      </c>
      <c r="AL282" s="95">
        <f t="shared" si="913"/>
        <v>3477042.03</v>
      </c>
      <c r="AM282" s="95">
        <f>SUM(AM283:AM295)</f>
        <v>1349</v>
      </c>
      <c r="AN282" s="95">
        <f t="shared" si="913"/>
        <v>97878679.668000013</v>
      </c>
      <c r="AO282" s="95">
        <f>SUM(AO283:AO295)</f>
        <v>2</v>
      </c>
      <c r="AP282" s="95">
        <f t="shared" si="913"/>
        <v>79573.032000000007</v>
      </c>
      <c r="AQ282" s="95">
        <f t="shared" si="913"/>
        <v>0</v>
      </c>
      <c r="AR282" s="95">
        <f t="shared" si="913"/>
        <v>0</v>
      </c>
      <c r="AS282" s="95">
        <f t="shared" si="913"/>
        <v>0</v>
      </c>
      <c r="AT282" s="95">
        <f t="shared" si="913"/>
        <v>0</v>
      </c>
      <c r="AU282" s="95">
        <f>SUM(AU283:AU295)</f>
        <v>15</v>
      </c>
      <c r="AV282" s="95">
        <f t="shared" si="913"/>
        <v>389406.15</v>
      </c>
      <c r="AW282" s="95">
        <f>SUM(AW283:AW295)</f>
        <v>0</v>
      </c>
      <c r="AX282" s="95">
        <f>SUM(AX283:AX295)</f>
        <v>0</v>
      </c>
      <c r="AY282" s="95">
        <f>SUM(AY283:AY295)</f>
        <v>0</v>
      </c>
      <c r="AZ282" s="95">
        <f t="shared" si="913"/>
        <v>0</v>
      </c>
      <c r="BA282" s="95">
        <f>SUM(BA283:BA295)</f>
        <v>0</v>
      </c>
      <c r="BB282" s="95">
        <f t="shared" si="913"/>
        <v>0</v>
      </c>
      <c r="BC282" s="95">
        <f>SUM(BC283:BC295)</f>
        <v>0</v>
      </c>
      <c r="BD282" s="95">
        <f t="shared" si="913"/>
        <v>0</v>
      </c>
      <c r="BE282" s="95">
        <f t="shared" si="913"/>
        <v>0</v>
      </c>
      <c r="BF282" s="95">
        <f t="shared" si="913"/>
        <v>0</v>
      </c>
      <c r="BG282" s="95">
        <f>SUM(BG283:BG295)</f>
        <v>490</v>
      </c>
      <c r="BH282" s="95">
        <f t="shared" si="913"/>
        <v>28120082.759999998</v>
      </c>
      <c r="BI282" s="95">
        <f>SUM(BI283:BI295)</f>
        <v>0</v>
      </c>
      <c r="BJ282" s="95">
        <f t="shared" si="913"/>
        <v>0</v>
      </c>
      <c r="BK282" s="95">
        <f>SUM(BK283:BK295)</f>
        <v>0</v>
      </c>
      <c r="BL282" s="95">
        <f t="shared" si="913"/>
        <v>0</v>
      </c>
      <c r="BM282" s="95">
        <f>SUM(BM283:BM295)</f>
        <v>106</v>
      </c>
      <c r="BN282" s="95">
        <f t="shared" si="913"/>
        <v>5392298.0159999998</v>
      </c>
      <c r="BO282" s="95">
        <f t="shared" si="913"/>
        <v>11</v>
      </c>
      <c r="BP282" s="95">
        <f t="shared" si="913"/>
        <v>399731.97600000002</v>
      </c>
      <c r="BQ282" s="95">
        <f t="shared" si="913"/>
        <v>114</v>
      </c>
      <c r="BR282" s="95">
        <f t="shared" si="913"/>
        <v>5267408.0255999994</v>
      </c>
      <c r="BS282" s="95">
        <f>SUM(BS283:BS295)</f>
        <v>219</v>
      </c>
      <c r="BT282" s="97">
        <f t="shared" si="913"/>
        <v>10536795.653999999</v>
      </c>
      <c r="BU282" s="98">
        <f>SUM(BU283:BU295)</f>
        <v>0</v>
      </c>
      <c r="BV282" s="95">
        <f t="shared" ref="BV282:DQ282" si="914">SUM(BV283:BV295)</f>
        <v>0</v>
      </c>
      <c r="BW282" s="95">
        <f>SUM(BW283:BW295)</f>
        <v>0</v>
      </c>
      <c r="BX282" s="95">
        <f t="shared" si="914"/>
        <v>0</v>
      </c>
      <c r="BY282" s="95">
        <f t="shared" si="914"/>
        <v>0</v>
      </c>
      <c r="BZ282" s="95">
        <f t="shared" si="914"/>
        <v>0</v>
      </c>
      <c r="CA282" s="95">
        <f>SUM(CA283:CA295)</f>
        <v>16</v>
      </c>
      <c r="CB282" s="95">
        <f>SUM(CB283:CB295)</f>
        <v>744392.88</v>
      </c>
      <c r="CC282" s="99">
        <f t="shared" si="914"/>
        <v>0</v>
      </c>
      <c r="CD282" s="95">
        <f t="shared" si="914"/>
        <v>0</v>
      </c>
      <c r="CE282" s="95">
        <f>SUM(CE283:CE295)</f>
        <v>15</v>
      </c>
      <c r="CF282" s="95">
        <f t="shared" si="914"/>
        <v>259766.14999999997</v>
      </c>
      <c r="CG282" s="95">
        <f>SUM(CG283:CG295)</f>
        <v>0</v>
      </c>
      <c r="CH282" s="95">
        <f t="shared" si="914"/>
        <v>0</v>
      </c>
      <c r="CI282" s="95">
        <f>SUM(CI283:CI295)</f>
        <v>20</v>
      </c>
      <c r="CJ282" s="95">
        <f t="shared" si="914"/>
        <v>588500.77999999991</v>
      </c>
      <c r="CK282" s="95">
        <f>SUM(CK283:CK295)</f>
        <v>26</v>
      </c>
      <c r="CL282" s="95">
        <f t="shared" si="914"/>
        <v>1186206</v>
      </c>
      <c r="CM282" s="95">
        <f t="shared" si="914"/>
        <v>111</v>
      </c>
      <c r="CN282" s="95">
        <f t="shared" si="914"/>
        <v>3585194.1999999993</v>
      </c>
      <c r="CO282" s="95">
        <f t="shared" si="914"/>
        <v>111</v>
      </c>
      <c r="CP282" s="95">
        <f t="shared" si="914"/>
        <v>3955678.0956000006</v>
      </c>
      <c r="CQ282" s="95">
        <f t="shared" si="914"/>
        <v>293</v>
      </c>
      <c r="CR282" s="95">
        <f t="shared" si="914"/>
        <v>14760943.281000001</v>
      </c>
      <c r="CS282" s="95">
        <f t="shared" si="914"/>
        <v>95</v>
      </c>
      <c r="CT282" s="95">
        <f t="shared" si="914"/>
        <v>4461223.5360000003</v>
      </c>
      <c r="CU282" s="95">
        <f t="shared" si="914"/>
        <v>0</v>
      </c>
      <c r="CV282" s="95">
        <f t="shared" si="914"/>
        <v>0</v>
      </c>
      <c r="CW282" s="95">
        <f>SUM(CW283:CW295)</f>
        <v>0</v>
      </c>
      <c r="CX282" s="95">
        <f t="shared" si="914"/>
        <v>0</v>
      </c>
      <c r="CY282" s="95">
        <f t="shared" si="914"/>
        <v>0</v>
      </c>
      <c r="CZ282" s="95">
        <f t="shared" si="914"/>
        <v>0</v>
      </c>
      <c r="DA282" s="95">
        <f>SUM(DA283:DA295)</f>
        <v>21</v>
      </c>
      <c r="DB282" s="95">
        <f t="shared" si="914"/>
        <v>919017.96</v>
      </c>
      <c r="DC282" s="95">
        <f t="shared" si="914"/>
        <v>15</v>
      </c>
      <c r="DD282" s="95">
        <f t="shared" si="914"/>
        <v>427034.16000000003</v>
      </c>
      <c r="DE282" s="95">
        <f>SUM(DE283:DE295)</f>
        <v>47</v>
      </c>
      <c r="DF282" s="95">
        <f t="shared" si="914"/>
        <v>2663946.4319999996</v>
      </c>
      <c r="DG282" s="95">
        <f>SUM(DG283:DG295)</f>
        <v>9</v>
      </c>
      <c r="DH282" s="95">
        <f t="shared" si="914"/>
        <v>443557.70400000003</v>
      </c>
      <c r="DI282" s="95">
        <f>SUM(DI283:DI295)</f>
        <v>64</v>
      </c>
      <c r="DJ282" s="95">
        <f t="shared" si="914"/>
        <v>4258259.5224000001</v>
      </c>
      <c r="DK282" s="95">
        <f t="shared" si="914"/>
        <v>9866</v>
      </c>
      <c r="DL282" s="95">
        <f t="shared" si="914"/>
        <v>640461881.09259999</v>
      </c>
      <c r="DM282" s="95">
        <f t="shared" si="914"/>
        <v>0</v>
      </c>
      <c r="DN282" s="95">
        <f t="shared" si="914"/>
        <v>18188.36</v>
      </c>
      <c r="DO282" s="95">
        <f t="shared" si="914"/>
        <v>18188.36</v>
      </c>
      <c r="DQ282" s="95">
        <f t="shared" si="914"/>
        <v>9558.6</v>
      </c>
    </row>
    <row r="283" spans="1:121" ht="30" hidden="1" customHeight="1" x14ac:dyDescent="0.25">
      <c r="A283" s="128"/>
      <c r="B283" s="129">
        <v>242</v>
      </c>
      <c r="C283" s="101" t="s">
        <v>653</v>
      </c>
      <c r="D283" s="102" t="s">
        <v>654</v>
      </c>
      <c r="E283" s="89">
        <v>23150</v>
      </c>
      <c r="F283" s="130">
        <v>0.99</v>
      </c>
      <c r="G283" s="104">
        <v>1</v>
      </c>
      <c r="H283" s="105"/>
      <c r="I283" s="106">
        <v>1.4</v>
      </c>
      <c r="J283" s="106">
        <v>1.68</v>
      </c>
      <c r="K283" s="106">
        <v>2.23</v>
      </c>
      <c r="L283" s="107">
        <v>2.57</v>
      </c>
      <c r="M283" s="110">
        <v>7</v>
      </c>
      <c r="N283" s="109">
        <f t="shared" ref="N283:N290" si="915">(M283*$E283*$F283*$G283*$I283*$N$11)</f>
        <v>247061.43</v>
      </c>
      <c r="O283" s="110">
        <v>37</v>
      </c>
      <c r="P283" s="110">
        <f t="shared" ref="P283:P290" si="916">(O283*$E283*$F283*$G283*$I283*$P$11)</f>
        <v>1305896.1299999999</v>
      </c>
      <c r="Q283" s="110">
        <v>112</v>
      </c>
      <c r="R283" s="109">
        <f t="shared" ref="R283:R290" si="917">(Q283*$E283*$F283*$G283*$I283*$R$11)</f>
        <v>3952982.88</v>
      </c>
      <c r="S283" s="110"/>
      <c r="T283" s="109">
        <f t="shared" ref="T283:T295" si="918">(S283/12*2*$E283*$F283*$G283*$I283*$T$11)+(S283/12*10*$E283*$F283*$G283*$I283*$T$12)</f>
        <v>0</v>
      </c>
      <c r="U283" s="110">
        <v>0</v>
      </c>
      <c r="V283" s="109">
        <f t="shared" ref="V283:V290" si="919">(U283*$E283*$F283*$G283*$I283*$V$11)</f>
        <v>0</v>
      </c>
      <c r="W283" s="110">
        <v>0</v>
      </c>
      <c r="X283" s="109">
        <f t="shared" ref="X283:X290" si="920">(W283*$E283*$F283*$G283*$I283*$X$11)</f>
        <v>0</v>
      </c>
      <c r="Y283" s="110"/>
      <c r="Z283" s="109">
        <f t="shared" ref="Z283:Z290" si="921">(Y283*$E283*$F283*$G283*$I283*$Z$11)</f>
        <v>0</v>
      </c>
      <c r="AA283" s="110">
        <v>0</v>
      </c>
      <c r="AB283" s="109">
        <f t="shared" ref="AB283:AB290" si="922">(AA283*$E283*$F283*$G283*$I283*$AB$11)</f>
        <v>0</v>
      </c>
      <c r="AC283" s="110">
        <v>5</v>
      </c>
      <c r="AD283" s="109">
        <f t="shared" ref="AD283:AD290" si="923">(AC283*$E283*$F283*$G283*$I283*$AD$11)</f>
        <v>176472.45</v>
      </c>
      <c r="AE283" s="110">
        <v>0</v>
      </c>
      <c r="AF283" s="109">
        <f t="shared" ref="AF283:AF290" si="924">(AE283*$E283*$F283*$G283*$I283*$AF$11)</f>
        <v>0</v>
      </c>
      <c r="AG283" s="110"/>
      <c r="AH283" s="109">
        <f t="shared" ref="AH283:AH295" si="925">(AG283*$E283*$F283*$G283*$I283*$AH$11)</f>
        <v>0</v>
      </c>
      <c r="AI283" s="110">
        <v>0</v>
      </c>
      <c r="AJ283" s="109">
        <f t="shared" ref="AJ283:AJ290" si="926">(AI283*$E283*$F283*$G283*$I283*$AJ$11)</f>
        <v>0</v>
      </c>
      <c r="AK283" s="110">
        <v>0</v>
      </c>
      <c r="AL283" s="110">
        <f t="shared" ref="AL283:AL290" si="927">(AK283*$E283*$F283*$G283*$I283*$AL$11)</f>
        <v>0</v>
      </c>
      <c r="AM283" s="110">
        <v>30</v>
      </c>
      <c r="AN283" s="109">
        <f t="shared" ref="AN283:AN290" si="928">(AM283*$E283*$F283*$G283*$J283*$AN$11)</f>
        <v>1270601.6399999999</v>
      </c>
      <c r="AO283" s="131"/>
      <c r="AP283" s="109">
        <f t="shared" ref="AP283:AP290" si="929">(AO283*$E283*$F283*$G283*$J283*$AP$11)</f>
        <v>0</v>
      </c>
      <c r="AQ283" s="110"/>
      <c r="AR283" s="116">
        <f t="shared" ref="AR283:AR290" si="930">(AQ283*$E283*$F283*$G283*$J283*$AR$11)</f>
        <v>0</v>
      </c>
      <c r="AS283" s="110"/>
      <c r="AT283" s="109">
        <f t="shared" ref="AT283:AT290" si="931">(AS283*$E283*$F283*$G283*$I283*$AT$11)</f>
        <v>0</v>
      </c>
      <c r="AU283" s="110"/>
      <c r="AV283" s="110">
        <f t="shared" ref="AV283:AV290" si="932">(AU283*$E283*$F283*$G283*$I283*$AV$11)</f>
        <v>0</v>
      </c>
      <c r="AW283" s="110"/>
      <c r="AX283" s="109">
        <f t="shared" ref="AX283:AX295" si="933">(AW283*$E283*$F283*$G283*$I283*$AX$11)</f>
        <v>0</v>
      </c>
      <c r="AY283" s="110">
        <v>0</v>
      </c>
      <c r="AZ283" s="109">
        <f t="shared" ref="AZ283:AZ290" si="934">(AY283*$E283*$F283*$G283*$I283*$AZ$11)</f>
        <v>0</v>
      </c>
      <c r="BA283" s="110">
        <v>0</v>
      </c>
      <c r="BB283" s="109">
        <f t="shared" ref="BB283:BB290" si="935">(BA283*$E283*$F283*$G283*$I283*$BB$11)</f>
        <v>0</v>
      </c>
      <c r="BC283" s="110">
        <v>0</v>
      </c>
      <c r="BD283" s="109">
        <f t="shared" ref="BD283:BD290" si="936">(BC283*$E283*$F283*$G283*$I283*$BD$11)</f>
        <v>0</v>
      </c>
      <c r="BE283" s="110"/>
      <c r="BF283" s="109">
        <f t="shared" ref="BF283:BF295" si="937">(BE283*$E283*$F283*$G283*$I283*$BF$11)</f>
        <v>0</v>
      </c>
      <c r="BG283" s="110"/>
      <c r="BH283" s="109">
        <f t="shared" ref="BH283:BH295" si="938">(BG283*$E283*$F283*$G283*$J283*$BH$11)</f>
        <v>0</v>
      </c>
      <c r="BI283" s="110">
        <v>0</v>
      </c>
      <c r="BJ283" s="109">
        <f t="shared" ref="BJ283:BJ295" si="939">(BI283*$E283*$F283*$G283*$J283*$BJ$11)</f>
        <v>0</v>
      </c>
      <c r="BK283" s="110">
        <v>0</v>
      </c>
      <c r="BL283" s="109">
        <f t="shared" ref="BL283:BL295" si="940">(BK283*$E283*$F283*$G283*$J283*$BL$11)</f>
        <v>0</v>
      </c>
      <c r="BM283" s="110"/>
      <c r="BN283" s="109">
        <f t="shared" ref="BN283:BN295" si="941">(BM283*$E283*$F283*$G283*$J283*$BN$11)</f>
        <v>0</v>
      </c>
      <c r="BO283" s="110"/>
      <c r="BP283" s="109">
        <f t="shared" ref="BP283:BP295" si="942">(BO283*$E283*$F283*$G283*$J283*$BP$11)</f>
        <v>0</v>
      </c>
      <c r="BQ283" s="110"/>
      <c r="BR283" s="109">
        <f t="shared" ref="BR283:BR295" si="943">(BQ283*$E283*$F283*$G283*$J283*$BR$11)</f>
        <v>0</v>
      </c>
      <c r="BS283" s="110"/>
      <c r="BT283" s="116">
        <f t="shared" ref="BT283:BT295" si="944">(BS283*$E283*$F283*$G283*$J283*$BT$11)</f>
        <v>0</v>
      </c>
      <c r="BU283" s="133">
        <v>0</v>
      </c>
      <c r="BV283" s="109">
        <f t="shared" ref="BV283:BV295" si="945">(BU283*$E283*$F283*$G283*$I283*$BV$11)</f>
        <v>0</v>
      </c>
      <c r="BW283" s="110">
        <v>0</v>
      </c>
      <c r="BX283" s="109">
        <f t="shared" ref="BX283:BX295" si="946">(BW283*$E283*$F283*$G283*$I283*$BX$11)</f>
        <v>0</v>
      </c>
      <c r="BY283" s="110">
        <v>0</v>
      </c>
      <c r="BZ283" s="109">
        <f t="shared" ref="BZ283:BZ295" si="947">(BY283*$E283*$F283*$G283*$I283*$BZ$11)</f>
        <v>0</v>
      </c>
      <c r="CA283" s="110">
        <v>1</v>
      </c>
      <c r="CB283" s="109">
        <f t="shared" ref="CB283:CB295" si="948">(CA283*$E283*$F283*$G283*$J283*$CB$11)</f>
        <v>38503.08</v>
      </c>
      <c r="CC283" s="134"/>
      <c r="CD283" s="110">
        <f t="shared" ref="CD283:CD295" si="949">(CC283*$E283*$F283*$G283*$I283*$CD$11)</f>
        <v>0</v>
      </c>
      <c r="CE283" s="160">
        <v>5</v>
      </c>
      <c r="CF283" s="109">
        <f t="shared" ref="CF283:CF295" si="950">(CE283*$E283*$F283*$G283*$I283*$CF$11)</f>
        <v>112300.65</v>
      </c>
      <c r="CG283" s="110"/>
      <c r="CH283" s="109">
        <f t="shared" ref="CH283:CH295" si="951">(CG283*$E283*$F283*$G283*$I283*$CH$11)</f>
        <v>0</v>
      </c>
      <c r="CI283" s="110"/>
      <c r="CJ283" s="109">
        <f t="shared" ref="CJ283:CJ295" si="952">(CI283*$E283*$F283*$G283*$I283*$CJ$11)</f>
        <v>0</v>
      </c>
      <c r="CK283" s="110"/>
      <c r="CL283" s="109">
        <f t="shared" ref="CL283:CL295" si="953">(CK283*$E283*$F283*$G283*$I283*$CL$11)</f>
        <v>0</v>
      </c>
      <c r="CM283" s="110"/>
      <c r="CN283" s="109">
        <f t="shared" ref="CN283:CN295" si="954">(CM283*$E283*$F283*$G283*$I283*$CN$11)</f>
        <v>0</v>
      </c>
      <c r="CO283" s="110"/>
      <c r="CP283" s="109">
        <f t="shared" ref="CP283:CP295" si="955">(CO283*$E283*$F283*$G283*$I283*$CP$11)</f>
        <v>0</v>
      </c>
      <c r="CQ283" s="110"/>
      <c r="CR283" s="109">
        <f t="shared" ref="CR283:CR295" si="956">(CQ283*$E283*$F283*$G283*$J283*$CR$11)</f>
        <v>0</v>
      </c>
      <c r="CS283" s="110"/>
      <c r="CT283" s="109">
        <f t="shared" ref="CT283:CT295" si="957">(CS283*$E283*$F283*$G283*$J283*$CT$11)</f>
        <v>0</v>
      </c>
      <c r="CU283" s="110">
        <v>0</v>
      </c>
      <c r="CV283" s="109">
        <f t="shared" ref="CV283:CV295" si="958">(CU283*$E283*$F283*$G283*$J283*$CV$11)</f>
        <v>0</v>
      </c>
      <c r="CW283" s="132"/>
      <c r="CX283" s="109">
        <f t="shared" ref="CX283:CX295" si="959">(CW283*$E283*$F283*$G283*$J283*$CX$11)</f>
        <v>0</v>
      </c>
      <c r="CY283" s="110">
        <v>0</v>
      </c>
      <c r="CZ283" s="116">
        <f t="shared" ref="CZ283:CZ295" si="960">(CY283*$E283*$F283*$G283*$J283*$CZ$11)</f>
        <v>0</v>
      </c>
      <c r="DA283" s="110"/>
      <c r="DB283" s="109">
        <f t="shared" ref="DB283:DB295" si="961">(DA283*$E283*$F283*$G283*$J283*$DB$11)</f>
        <v>0</v>
      </c>
      <c r="DC283" s="134"/>
      <c r="DD283" s="109">
        <f t="shared" ref="DD283:DD295" si="962">(DC283*$E283*$F283*$G283*$J283*$DD$11)</f>
        <v>0</v>
      </c>
      <c r="DE283" s="110"/>
      <c r="DF283" s="109">
        <f t="shared" ref="DF283:DF295" si="963">(DE283*$E283*$F283*$G283*$J283*$DF$11)</f>
        <v>0</v>
      </c>
      <c r="DG283" s="110"/>
      <c r="DH283" s="109">
        <f t="shared" ref="DH283:DH295" si="964">(DG283*$E283*$F283*$G283*$K283*$DH$11)</f>
        <v>0</v>
      </c>
      <c r="DI283" s="110"/>
      <c r="DJ283" s="122">
        <f t="shared" ref="DJ283:DJ295" si="965">(DI283*$E283*$F283*$G283*$L283*$DJ$11)</f>
        <v>0</v>
      </c>
      <c r="DK283" s="123">
        <f t="shared" ref="DK283:DL295" si="966">SUM(M283,O283,Q283,S283,U283,W283,Y283,AA283,AC283,AE283,AG283,AI283,AO283,AS283,AU283,BY283,AK283,AY283,BA283,BC283,CO283,BE283,BG283,AM283,BK283,AQ283,CQ283,BM283,CS283,BO283,BQ283,BS283,CA283,BU283,BW283,CC283,CE283,CG283,CI283,CK283,CM283,CU283,CW283,BI283,AW283,CY283,DA283,DC283,DE283,DG283,DI283)</f>
        <v>197</v>
      </c>
      <c r="DL283" s="122">
        <f t="shared" si="966"/>
        <v>7103818.2599999998</v>
      </c>
      <c r="DM283" s="1"/>
      <c r="DN283" s="1">
        <f t="shared" ref="DN283:DN295" si="967">DK283*F283</f>
        <v>195.03</v>
      </c>
      <c r="DO283" s="52">
        <f t="shared" ref="DO283:DO295" si="968">DK283*F283</f>
        <v>195.03</v>
      </c>
      <c r="DQ283" s="52">
        <f t="shared" ref="DQ283:DQ295" si="969">DK283*G283</f>
        <v>197</v>
      </c>
    </row>
    <row r="284" spans="1:121" ht="34.5" hidden="1" customHeight="1" x14ac:dyDescent="0.25">
      <c r="A284" s="128"/>
      <c r="B284" s="129">
        <v>243</v>
      </c>
      <c r="C284" s="101" t="s">
        <v>655</v>
      </c>
      <c r="D284" s="102" t="s">
        <v>656</v>
      </c>
      <c r="E284" s="89">
        <v>23150</v>
      </c>
      <c r="F284" s="130">
        <v>1.52</v>
      </c>
      <c r="G284" s="104">
        <v>1</v>
      </c>
      <c r="H284" s="105"/>
      <c r="I284" s="106">
        <v>1.4</v>
      </c>
      <c r="J284" s="106">
        <v>1.68</v>
      </c>
      <c r="K284" s="106">
        <v>2.23</v>
      </c>
      <c r="L284" s="107">
        <v>2.57</v>
      </c>
      <c r="M284" s="110">
        <v>44</v>
      </c>
      <c r="N284" s="109">
        <f t="shared" si="915"/>
        <v>2384338.88</v>
      </c>
      <c r="O284" s="110">
        <v>25</v>
      </c>
      <c r="P284" s="110">
        <f t="shared" si="916"/>
        <v>1354738</v>
      </c>
      <c r="Q284" s="110">
        <v>6</v>
      </c>
      <c r="R284" s="109">
        <f t="shared" si="917"/>
        <v>325137.12</v>
      </c>
      <c r="S284" s="110"/>
      <c r="T284" s="109">
        <f t="shared" si="918"/>
        <v>0</v>
      </c>
      <c r="U284" s="110">
        <v>0</v>
      </c>
      <c r="V284" s="109">
        <f t="shared" si="919"/>
        <v>0</v>
      </c>
      <c r="W284" s="110">
        <v>0</v>
      </c>
      <c r="X284" s="109">
        <f t="shared" si="920"/>
        <v>0</v>
      </c>
      <c r="Y284" s="110"/>
      <c r="Z284" s="109">
        <f t="shared" si="921"/>
        <v>0</v>
      </c>
      <c r="AA284" s="110">
        <v>0</v>
      </c>
      <c r="AB284" s="109">
        <f t="shared" si="922"/>
        <v>0</v>
      </c>
      <c r="AC284" s="110"/>
      <c r="AD284" s="109">
        <f t="shared" si="923"/>
        <v>0</v>
      </c>
      <c r="AE284" s="110">
        <v>0</v>
      </c>
      <c r="AF284" s="109">
        <f t="shared" si="924"/>
        <v>0</v>
      </c>
      <c r="AG284" s="110"/>
      <c r="AH284" s="109">
        <f t="shared" si="925"/>
        <v>0</v>
      </c>
      <c r="AI284" s="110"/>
      <c r="AJ284" s="109">
        <f t="shared" si="926"/>
        <v>0</v>
      </c>
      <c r="AK284" s="110">
        <v>0</v>
      </c>
      <c r="AL284" s="110">
        <f t="shared" si="927"/>
        <v>0</v>
      </c>
      <c r="AM284" s="110">
        <v>50</v>
      </c>
      <c r="AN284" s="109">
        <f t="shared" si="928"/>
        <v>3251371.2</v>
      </c>
      <c r="AO284" s="132"/>
      <c r="AP284" s="109">
        <f t="shared" si="929"/>
        <v>0</v>
      </c>
      <c r="AQ284" s="110"/>
      <c r="AR284" s="116">
        <f t="shared" si="930"/>
        <v>0</v>
      </c>
      <c r="AS284" s="110"/>
      <c r="AT284" s="109">
        <f t="shared" si="931"/>
        <v>0</v>
      </c>
      <c r="AU284" s="110"/>
      <c r="AV284" s="110">
        <f t="shared" si="932"/>
        <v>0</v>
      </c>
      <c r="AW284" s="110"/>
      <c r="AX284" s="109">
        <f t="shared" si="933"/>
        <v>0</v>
      </c>
      <c r="AY284" s="110">
        <v>0</v>
      </c>
      <c r="AZ284" s="109">
        <f t="shared" si="934"/>
        <v>0</v>
      </c>
      <c r="BA284" s="110">
        <v>0</v>
      </c>
      <c r="BB284" s="109">
        <f t="shared" si="935"/>
        <v>0</v>
      </c>
      <c r="BC284" s="110">
        <v>0</v>
      </c>
      <c r="BD284" s="109">
        <f t="shared" si="936"/>
        <v>0</v>
      </c>
      <c r="BE284" s="110"/>
      <c r="BF284" s="109">
        <f t="shared" si="937"/>
        <v>0</v>
      </c>
      <c r="BG284" s="110">
        <v>60</v>
      </c>
      <c r="BH284" s="109">
        <f t="shared" si="938"/>
        <v>3546950.4</v>
      </c>
      <c r="BI284" s="110">
        <v>0</v>
      </c>
      <c r="BJ284" s="109">
        <f t="shared" si="939"/>
        <v>0</v>
      </c>
      <c r="BK284" s="110">
        <v>0</v>
      </c>
      <c r="BL284" s="109">
        <f t="shared" si="940"/>
        <v>0</v>
      </c>
      <c r="BM284" s="110">
        <v>18</v>
      </c>
      <c r="BN284" s="109">
        <f t="shared" si="941"/>
        <v>1064085.1199999999</v>
      </c>
      <c r="BO284" s="110">
        <v>3</v>
      </c>
      <c r="BP284" s="109">
        <f t="shared" si="942"/>
        <v>159612.76799999998</v>
      </c>
      <c r="BQ284" s="110">
        <v>12</v>
      </c>
      <c r="BR284" s="109">
        <f t="shared" si="943"/>
        <v>908019.30239999993</v>
      </c>
      <c r="BS284" s="110">
        <v>21</v>
      </c>
      <c r="BT284" s="116">
        <f t="shared" si="944"/>
        <v>1365575.9040000001</v>
      </c>
      <c r="BU284" s="133">
        <v>0</v>
      </c>
      <c r="BV284" s="109">
        <f t="shared" si="945"/>
        <v>0</v>
      </c>
      <c r="BW284" s="110">
        <v>0</v>
      </c>
      <c r="BX284" s="109">
        <f t="shared" si="946"/>
        <v>0</v>
      </c>
      <c r="BY284" s="110">
        <v>0</v>
      </c>
      <c r="BZ284" s="109">
        <f t="shared" si="947"/>
        <v>0</v>
      </c>
      <c r="CA284" s="110">
        <v>3</v>
      </c>
      <c r="CB284" s="109">
        <f t="shared" si="948"/>
        <v>177347.52</v>
      </c>
      <c r="CC284" s="134"/>
      <c r="CD284" s="110">
        <f t="shared" si="949"/>
        <v>0</v>
      </c>
      <c r="CE284" s="110"/>
      <c r="CF284" s="109">
        <f t="shared" si="950"/>
        <v>0</v>
      </c>
      <c r="CG284" s="110"/>
      <c r="CH284" s="109">
        <f t="shared" si="951"/>
        <v>0</v>
      </c>
      <c r="CI284" s="110"/>
      <c r="CJ284" s="109">
        <f t="shared" si="952"/>
        <v>0</v>
      </c>
      <c r="CK284" s="110">
        <v>4</v>
      </c>
      <c r="CL284" s="109">
        <f t="shared" si="953"/>
        <v>236463.35999999999</v>
      </c>
      <c r="CM284" s="110">
        <v>2</v>
      </c>
      <c r="CN284" s="109">
        <f t="shared" si="954"/>
        <v>98526.399999999994</v>
      </c>
      <c r="CO284" s="110">
        <v>10</v>
      </c>
      <c r="CP284" s="109">
        <f t="shared" si="955"/>
        <v>546821.52</v>
      </c>
      <c r="CQ284" s="110">
        <v>28</v>
      </c>
      <c r="CR284" s="109">
        <f t="shared" si="956"/>
        <v>1837320.3072000002</v>
      </c>
      <c r="CS284" s="110">
        <v>19</v>
      </c>
      <c r="CT284" s="109">
        <f t="shared" si="957"/>
        <v>1347841.152</v>
      </c>
      <c r="CU284" s="110">
        <v>0</v>
      </c>
      <c r="CV284" s="109">
        <f t="shared" si="958"/>
        <v>0</v>
      </c>
      <c r="CW284" s="132"/>
      <c r="CX284" s="109">
        <f t="shared" si="959"/>
        <v>0</v>
      </c>
      <c r="CY284" s="110">
        <v>0</v>
      </c>
      <c r="CZ284" s="116">
        <f t="shared" si="960"/>
        <v>0</v>
      </c>
      <c r="DA284" s="110">
        <v>1</v>
      </c>
      <c r="DB284" s="109">
        <f t="shared" si="961"/>
        <v>59115.839999999997</v>
      </c>
      <c r="DC284" s="134"/>
      <c r="DD284" s="109">
        <f t="shared" si="962"/>
        <v>0</v>
      </c>
      <c r="DE284" s="110">
        <v>4</v>
      </c>
      <c r="DF284" s="109">
        <f t="shared" si="963"/>
        <v>283756.03199999995</v>
      </c>
      <c r="DG284" s="110"/>
      <c r="DH284" s="109">
        <f t="shared" si="964"/>
        <v>0</v>
      </c>
      <c r="DI284" s="110">
        <v>1</v>
      </c>
      <c r="DJ284" s="122">
        <f t="shared" si="965"/>
        <v>100380.8076</v>
      </c>
      <c r="DK284" s="123">
        <f t="shared" si="966"/>
        <v>311</v>
      </c>
      <c r="DL284" s="122">
        <f t="shared" si="966"/>
        <v>19047401.633199997</v>
      </c>
      <c r="DM284" s="1"/>
      <c r="DN284" s="1">
        <f t="shared" si="967"/>
        <v>472.72</v>
      </c>
      <c r="DO284" s="52">
        <f t="shared" si="968"/>
        <v>472.72</v>
      </c>
      <c r="DQ284" s="52">
        <f t="shared" si="969"/>
        <v>311</v>
      </c>
    </row>
    <row r="285" spans="1:121" ht="34.5" hidden="1" customHeight="1" x14ac:dyDescent="0.25">
      <c r="A285" s="128"/>
      <c r="B285" s="129">
        <v>244</v>
      </c>
      <c r="C285" s="101" t="s">
        <v>657</v>
      </c>
      <c r="D285" s="102" t="s">
        <v>658</v>
      </c>
      <c r="E285" s="89">
        <v>23150</v>
      </c>
      <c r="F285" s="130">
        <v>0.69</v>
      </c>
      <c r="G285" s="104">
        <v>1</v>
      </c>
      <c r="H285" s="105"/>
      <c r="I285" s="106">
        <v>1.4</v>
      </c>
      <c r="J285" s="106">
        <v>1.68</v>
      </c>
      <c r="K285" s="106">
        <v>2.23</v>
      </c>
      <c r="L285" s="107">
        <v>2.57</v>
      </c>
      <c r="M285" s="110">
        <v>0</v>
      </c>
      <c r="N285" s="109">
        <f t="shared" si="915"/>
        <v>0</v>
      </c>
      <c r="O285" s="110">
        <v>5</v>
      </c>
      <c r="P285" s="110">
        <f t="shared" si="916"/>
        <v>122995.95000000001</v>
      </c>
      <c r="Q285" s="110">
        <v>19</v>
      </c>
      <c r="R285" s="109">
        <f t="shared" si="917"/>
        <v>467384.61</v>
      </c>
      <c r="S285" s="110"/>
      <c r="T285" s="109">
        <f t="shared" si="918"/>
        <v>0</v>
      </c>
      <c r="U285" s="110"/>
      <c r="V285" s="109">
        <f t="shared" si="919"/>
        <v>0</v>
      </c>
      <c r="W285" s="110"/>
      <c r="X285" s="109">
        <f t="shared" si="920"/>
        <v>0</v>
      </c>
      <c r="Y285" s="110"/>
      <c r="Z285" s="109">
        <f t="shared" si="921"/>
        <v>0</v>
      </c>
      <c r="AA285" s="110"/>
      <c r="AB285" s="109">
        <f t="shared" si="922"/>
        <v>0</v>
      </c>
      <c r="AC285" s="110"/>
      <c r="AD285" s="109">
        <f t="shared" si="923"/>
        <v>0</v>
      </c>
      <c r="AE285" s="110"/>
      <c r="AF285" s="109">
        <f t="shared" si="924"/>
        <v>0</v>
      </c>
      <c r="AG285" s="110"/>
      <c r="AH285" s="109">
        <f t="shared" si="925"/>
        <v>0</v>
      </c>
      <c r="AI285" s="110"/>
      <c r="AJ285" s="109">
        <f t="shared" si="926"/>
        <v>0</v>
      </c>
      <c r="AK285" s="110"/>
      <c r="AL285" s="110">
        <f t="shared" si="927"/>
        <v>0</v>
      </c>
      <c r="AM285" s="110">
        <v>4</v>
      </c>
      <c r="AN285" s="109">
        <f t="shared" si="928"/>
        <v>118076.11199999999</v>
      </c>
      <c r="AO285" s="132"/>
      <c r="AP285" s="109">
        <f t="shared" si="929"/>
        <v>0</v>
      </c>
      <c r="AQ285" s="110"/>
      <c r="AR285" s="116">
        <f t="shared" si="930"/>
        <v>0</v>
      </c>
      <c r="AS285" s="110"/>
      <c r="AT285" s="109">
        <f t="shared" si="931"/>
        <v>0</v>
      </c>
      <c r="AU285" s="110"/>
      <c r="AV285" s="110">
        <f t="shared" si="932"/>
        <v>0</v>
      </c>
      <c r="AW285" s="110"/>
      <c r="AX285" s="109">
        <f t="shared" si="933"/>
        <v>0</v>
      </c>
      <c r="AY285" s="110"/>
      <c r="AZ285" s="109">
        <f t="shared" si="934"/>
        <v>0</v>
      </c>
      <c r="BA285" s="110"/>
      <c r="BB285" s="109">
        <f t="shared" si="935"/>
        <v>0</v>
      </c>
      <c r="BC285" s="110"/>
      <c r="BD285" s="109">
        <f t="shared" si="936"/>
        <v>0</v>
      </c>
      <c r="BE285" s="110"/>
      <c r="BF285" s="109">
        <f t="shared" si="937"/>
        <v>0</v>
      </c>
      <c r="BG285" s="110">
        <v>2</v>
      </c>
      <c r="BH285" s="109">
        <f t="shared" si="938"/>
        <v>53670.959999999992</v>
      </c>
      <c r="BI285" s="110"/>
      <c r="BJ285" s="109">
        <f t="shared" si="939"/>
        <v>0</v>
      </c>
      <c r="BK285" s="110"/>
      <c r="BL285" s="109">
        <f t="shared" si="940"/>
        <v>0</v>
      </c>
      <c r="BM285" s="110">
        <v>8</v>
      </c>
      <c r="BN285" s="109">
        <f t="shared" si="941"/>
        <v>214683.83999999997</v>
      </c>
      <c r="BO285" s="110">
        <v>2</v>
      </c>
      <c r="BP285" s="109">
        <f t="shared" si="942"/>
        <v>48303.863999999994</v>
      </c>
      <c r="BQ285" s="110">
        <v>10</v>
      </c>
      <c r="BR285" s="109">
        <f t="shared" si="943"/>
        <v>343494.14399999997</v>
      </c>
      <c r="BS285" s="110">
        <v>3</v>
      </c>
      <c r="BT285" s="116">
        <f t="shared" si="944"/>
        <v>88557.083999999988</v>
      </c>
      <c r="BU285" s="133"/>
      <c r="BV285" s="109">
        <f t="shared" si="945"/>
        <v>0</v>
      </c>
      <c r="BW285" s="110"/>
      <c r="BX285" s="109">
        <f t="shared" si="946"/>
        <v>0</v>
      </c>
      <c r="BY285" s="110"/>
      <c r="BZ285" s="109">
        <f t="shared" si="947"/>
        <v>0</v>
      </c>
      <c r="CA285" s="110"/>
      <c r="CB285" s="109">
        <f t="shared" si="948"/>
        <v>0</v>
      </c>
      <c r="CC285" s="134"/>
      <c r="CD285" s="110">
        <f t="shared" si="949"/>
        <v>0</v>
      </c>
      <c r="CE285" s="110"/>
      <c r="CF285" s="109">
        <f t="shared" si="950"/>
        <v>0</v>
      </c>
      <c r="CG285" s="110"/>
      <c r="CH285" s="109">
        <f t="shared" si="951"/>
        <v>0</v>
      </c>
      <c r="CI285" s="110"/>
      <c r="CJ285" s="109">
        <f t="shared" si="952"/>
        <v>0</v>
      </c>
      <c r="CK285" s="110">
        <v>1</v>
      </c>
      <c r="CL285" s="109">
        <f t="shared" si="953"/>
        <v>26835.479999999996</v>
      </c>
      <c r="CM285" s="110">
        <v>2</v>
      </c>
      <c r="CN285" s="109">
        <f t="shared" si="954"/>
        <v>44725.799999999996</v>
      </c>
      <c r="CO285" s="110">
        <v>4</v>
      </c>
      <c r="CP285" s="109">
        <f t="shared" si="955"/>
        <v>99291.275999999998</v>
      </c>
      <c r="CQ285" s="110">
        <v>2</v>
      </c>
      <c r="CR285" s="109">
        <f t="shared" si="956"/>
        <v>59574.765599999999</v>
      </c>
      <c r="CS285" s="110"/>
      <c r="CT285" s="109">
        <f t="shared" si="957"/>
        <v>0</v>
      </c>
      <c r="CU285" s="110"/>
      <c r="CV285" s="109">
        <f t="shared" si="958"/>
        <v>0</v>
      </c>
      <c r="CW285" s="132"/>
      <c r="CX285" s="109">
        <f t="shared" si="959"/>
        <v>0</v>
      </c>
      <c r="CY285" s="110"/>
      <c r="CZ285" s="116">
        <f t="shared" si="960"/>
        <v>0</v>
      </c>
      <c r="DA285" s="110"/>
      <c r="DB285" s="109">
        <f t="shared" si="961"/>
        <v>0</v>
      </c>
      <c r="DC285" s="134"/>
      <c r="DD285" s="109">
        <f t="shared" si="962"/>
        <v>0</v>
      </c>
      <c r="DE285" s="110">
        <v>1</v>
      </c>
      <c r="DF285" s="109">
        <f t="shared" si="963"/>
        <v>32202.575999999994</v>
      </c>
      <c r="DG285" s="110"/>
      <c r="DH285" s="109">
        <f t="shared" si="964"/>
        <v>0</v>
      </c>
      <c r="DI285" s="110">
        <v>2</v>
      </c>
      <c r="DJ285" s="122">
        <f t="shared" si="965"/>
        <v>91135.20689999999</v>
      </c>
      <c r="DK285" s="123">
        <f t="shared" si="966"/>
        <v>65</v>
      </c>
      <c r="DL285" s="122">
        <f t="shared" si="966"/>
        <v>1810931.6685000001</v>
      </c>
      <c r="DM285" s="1"/>
      <c r="DN285" s="1">
        <f t="shared" si="967"/>
        <v>44.849999999999994</v>
      </c>
      <c r="DO285" s="52">
        <f t="shared" si="968"/>
        <v>44.849999999999994</v>
      </c>
      <c r="DQ285" s="52">
        <f t="shared" si="969"/>
        <v>65</v>
      </c>
    </row>
    <row r="286" spans="1:121" ht="30" hidden="1" customHeight="1" x14ac:dyDescent="0.25">
      <c r="A286" s="128"/>
      <c r="B286" s="129">
        <v>245</v>
      </c>
      <c r="C286" s="101" t="s">
        <v>659</v>
      </c>
      <c r="D286" s="102" t="s">
        <v>660</v>
      </c>
      <c r="E286" s="89">
        <v>23150</v>
      </c>
      <c r="F286" s="130">
        <v>0.56000000000000005</v>
      </c>
      <c r="G286" s="104">
        <v>1</v>
      </c>
      <c r="H286" s="105"/>
      <c r="I286" s="106">
        <v>1.4</v>
      </c>
      <c r="J286" s="106">
        <v>1.68</v>
      </c>
      <c r="K286" s="106">
        <v>2.23</v>
      </c>
      <c r="L286" s="107">
        <v>2.57</v>
      </c>
      <c r="M286" s="110">
        <v>48</v>
      </c>
      <c r="N286" s="109">
        <f t="shared" si="915"/>
        <v>958298.88000000024</v>
      </c>
      <c r="O286" s="110">
        <v>47</v>
      </c>
      <c r="P286" s="110">
        <f t="shared" si="916"/>
        <v>938334.32000000007</v>
      </c>
      <c r="Q286" s="110">
        <v>15</v>
      </c>
      <c r="R286" s="109">
        <f t="shared" si="917"/>
        <v>299468.40000000002</v>
      </c>
      <c r="S286" s="110"/>
      <c r="T286" s="109">
        <f t="shared" si="918"/>
        <v>0</v>
      </c>
      <c r="U286" s="110">
        <v>0</v>
      </c>
      <c r="V286" s="109">
        <f t="shared" si="919"/>
        <v>0</v>
      </c>
      <c r="W286" s="110">
        <v>0</v>
      </c>
      <c r="X286" s="109">
        <f t="shared" si="920"/>
        <v>0</v>
      </c>
      <c r="Y286" s="110"/>
      <c r="Z286" s="109">
        <f t="shared" si="921"/>
        <v>0</v>
      </c>
      <c r="AA286" s="110">
        <v>0</v>
      </c>
      <c r="AB286" s="109">
        <f t="shared" si="922"/>
        <v>0</v>
      </c>
      <c r="AC286" s="110">
        <v>1</v>
      </c>
      <c r="AD286" s="109">
        <f t="shared" si="923"/>
        <v>19964.560000000005</v>
      </c>
      <c r="AE286" s="110">
        <v>0</v>
      </c>
      <c r="AF286" s="109">
        <f t="shared" si="924"/>
        <v>0</v>
      </c>
      <c r="AG286" s="110"/>
      <c r="AH286" s="109">
        <f t="shared" si="925"/>
        <v>0</v>
      </c>
      <c r="AI286" s="110"/>
      <c r="AJ286" s="109">
        <f t="shared" si="926"/>
        <v>0</v>
      </c>
      <c r="AK286" s="110">
        <v>1</v>
      </c>
      <c r="AL286" s="110">
        <f t="shared" si="927"/>
        <v>19964.560000000005</v>
      </c>
      <c r="AM286" s="110">
        <v>30</v>
      </c>
      <c r="AN286" s="109">
        <f t="shared" si="928"/>
        <v>718724.16000000015</v>
      </c>
      <c r="AO286" s="132"/>
      <c r="AP286" s="109">
        <f t="shared" si="929"/>
        <v>0</v>
      </c>
      <c r="AQ286" s="110"/>
      <c r="AR286" s="116">
        <f t="shared" si="930"/>
        <v>0</v>
      </c>
      <c r="AS286" s="110"/>
      <c r="AT286" s="109">
        <f t="shared" si="931"/>
        <v>0</v>
      </c>
      <c r="AU286" s="110">
        <v>5</v>
      </c>
      <c r="AV286" s="110">
        <f t="shared" si="932"/>
        <v>81673.2</v>
      </c>
      <c r="AW286" s="110"/>
      <c r="AX286" s="109">
        <f t="shared" si="933"/>
        <v>0</v>
      </c>
      <c r="AY286" s="110">
        <v>0</v>
      </c>
      <c r="AZ286" s="109">
        <f t="shared" si="934"/>
        <v>0</v>
      </c>
      <c r="BA286" s="110">
        <v>0</v>
      </c>
      <c r="BB286" s="109">
        <f t="shared" si="935"/>
        <v>0</v>
      </c>
      <c r="BC286" s="110">
        <v>0</v>
      </c>
      <c r="BD286" s="109">
        <f t="shared" si="936"/>
        <v>0</v>
      </c>
      <c r="BE286" s="110"/>
      <c r="BF286" s="109">
        <f t="shared" si="937"/>
        <v>0</v>
      </c>
      <c r="BG286" s="110">
        <v>13</v>
      </c>
      <c r="BH286" s="109">
        <f t="shared" si="938"/>
        <v>283133.76</v>
      </c>
      <c r="BI286" s="110">
        <v>0</v>
      </c>
      <c r="BJ286" s="109">
        <f t="shared" si="939"/>
        <v>0</v>
      </c>
      <c r="BK286" s="110">
        <v>0</v>
      </c>
      <c r="BL286" s="109">
        <f t="shared" si="940"/>
        <v>0</v>
      </c>
      <c r="BM286" s="110">
        <v>10</v>
      </c>
      <c r="BN286" s="109">
        <f t="shared" si="941"/>
        <v>217795.20000000001</v>
      </c>
      <c r="BO286" s="110">
        <v>2</v>
      </c>
      <c r="BP286" s="109">
        <f t="shared" si="942"/>
        <v>39203.135999999999</v>
      </c>
      <c r="BQ286" s="110">
        <v>20</v>
      </c>
      <c r="BR286" s="109">
        <f t="shared" si="943"/>
        <v>557555.71200000006</v>
      </c>
      <c r="BS286" s="110">
        <v>19</v>
      </c>
      <c r="BT286" s="116">
        <f t="shared" si="944"/>
        <v>455191.96800000005</v>
      </c>
      <c r="BU286" s="133">
        <v>0</v>
      </c>
      <c r="BV286" s="109">
        <f t="shared" si="945"/>
        <v>0</v>
      </c>
      <c r="BW286" s="110">
        <v>0</v>
      </c>
      <c r="BX286" s="109">
        <f t="shared" si="946"/>
        <v>0</v>
      </c>
      <c r="BY286" s="110">
        <v>0</v>
      </c>
      <c r="BZ286" s="109">
        <f t="shared" si="947"/>
        <v>0</v>
      </c>
      <c r="CA286" s="110"/>
      <c r="CB286" s="109">
        <f t="shared" si="948"/>
        <v>0</v>
      </c>
      <c r="CC286" s="134"/>
      <c r="CD286" s="110">
        <f t="shared" si="949"/>
        <v>0</v>
      </c>
      <c r="CE286" s="110">
        <v>5</v>
      </c>
      <c r="CF286" s="109">
        <f t="shared" si="950"/>
        <v>63523.6</v>
      </c>
      <c r="CG286" s="110"/>
      <c r="CH286" s="109">
        <f t="shared" si="951"/>
        <v>0</v>
      </c>
      <c r="CI286" s="110"/>
      <c r="CJ286" s="109">
        <f t="shared" si="952"/>
        <v>0</v>
      </c>
      <c r="CK286" s="110">
        <v>2</v>
      </c>
      <c r="CL286" s="109">
        <f t="shared" si="953"/>
        <v>43559.040000000001</v>
      </c>
      <c r="CM286" s="110">
        <v>10</v>
      </c>
      <c r="CN286" s="109">
        <f t="shared" si="954"/>
        <v>181496</v>
      </c>
      <c r="CO286" s="110">
        <v>27</v>
      </c>
      <c r="CP286" s="109">
        <f t="shared" si="955"/>
        <v>543943.5120000001</v>
      </c>
      <c r="CQ286" s="110">
        <v>7</v>
      </c>
      <c r="CR286" s="109">
        <f t="shared" si="956"/>
        <v>169226.87040000004</v>
      </c>
      <c r="CS286" s="110">
        <v>20</v>
      </c>
      <c r="CT286" s="109">
        <f t="shared" si="957"/>
        <v>522708.47999999998</v>
      </c>
      <c r="CU286" s="110">
        <v>0</v>
      </c>
      <c r="CV286" s="109">
        <f t="shared" si="958"/>
        <v>0</v>
      </c>
      <c r="CW286" s="132"/>
      <c r="CX286" s="109">
        <f t="shared" si="959"/>
        <v>0</v>
      </c>
      <c r="CY286" s="110">
        <v>0</v>
      </c>
      <c r="CZ286" s="116">
        <f t="shared" si="960"/>
        <v>0</v>
      </c>
      <c r="DA286" s="110">
        <v>1</v>
      </c>
      <c r="DB286" s="109">
        <f t="shared" si="961"/>
        <v>21779.52</v>
      </c>
      <c r="DC286" s="134">
        <v>9</v>
      </c>
      <c r="DD286" s="109">
        <f t="shared" si="962"/>
        <v>196015.68000000002</v>
      </c>
      <c r="DE286" s="110">
        <v>1</v>
      </c>
      <c r="DF286" s="109">
        <f t="shared" si="963"/>
        <v>26135.423999999999</v>
      </c>
      <c r="DG286" s="110">
        <v>5</v>
      </c>
      <c r="DH286" s="109">
        <f t="shared" si="964"/>
        <v>173458.32</v>
      </c>
      <c r="DI286" s="110">
        <v>12</v>
      </c>
      <c r="DJ286" s="122">
        <f t="shared" si="965"/>
        <v>443788.83360000013</v>
      </c>
      <c r="DK286" s="123">
        <f t="shared" si="966"/>
        <v>310</v>
      </c>
      <c r="DL286" s="122">
        <f t="shared" si="966"/>
        <v>6974943.1359999999</v>
      </c>
      <c r="DM286" s="1"/>
      <c r="DN286" s="1">
        <f t="shared" si="967"/>
        <v>173.60000000000002</v>
      </c>
      <c r="DO286" s="52">
        <f t="shared" si="968"/>
        <v>173.60000000000002</v>
      </c>
      <c r="DQ286" s="52">
        <f t="shared" si="969"/>
        <v>310</v>
      </c>
    </row>
    <row r="287" spans="1:121" ht="30" hidden="1" customHeight="1" x14ac:dyDescent="0.25">
      <c r="A287" s="128"/>
      <c r="B287" s="129">
        <v>246</v>
      </c>
      <c r="C287" s="101" t="s">
        <v>661</v>
      </c>
      <c r="D287" s="102" t="s">
        <v>662</v>
      </c>
      <c r="E287" s="89">
        <v>23150</v>
      </c>
      <c r="F287" s="130">
        <v>0.74</v>
      </c>
      <c r="G287" s="104">
        <v>1</v>
      </c>
      <c r="H287" s="105"/>
      <c r="I287" s="106">
        <v>1.4</v>
      </c>
      <c r="J287" s="106">
        <v>1.68</v>
      </c>
      <c r="K287" s="106">
        <v>2.23</v>
      </c>
      <c r="L287" s="107">
        <v>2.57</v>
      </c>
      <c r="M287" s="110">
        <v>0</v>
      </c>
      <c r="N287" s="109">
        <f t="shared" si="915"/>
        <v>0</v>
      </c>
      <c r="O287" s="110">
        <v>15</v>
      </c>
      <c r="P287" s="110">
        <f t="shared" si="916"/>
        <v>395726.10000000003</v>
      </c>
      <c r="Q287" s="110">
        <v>5</v>
      </c>
      <c r="R287" s="109">
        <f t="shared" si="917"/>
        <v>131908.69999999998</v>
      </c>
      <c r="S287" s="110"/>
      <c r="T287" s="109">
        <f t="shared" si="918"/>
        <v>0</v>
      </c>
      <c r="U287" s="110">
        <v>0</v>
      </c>
      <c r="V287" s="109">
        <f t="shared" si="919"/>
        <v>0</v>
      </c>
      <c r="W287" s="110">
        <v>0</v>
      </c>
      <c r="X287" s="109">
        <f t="shared" si="920"/>
        <v>0</v>
      </c>
      <c r="Y287" s="110"/>
      <c r="Z287" s="109">
        <f t="shared" si="921"/>
        <v>0</v>
      </c>
      <c r="AA287" s="110">
        <v>0</v>
      </c>
      <c r="AB287" s="109">
        <f t="shared" si="922"/>
        <v>0</v>
      </c>
      <c r="AC287" s="110"/>
      <c r="AD287" s="109">
        <f t="shared" si="923"/>
        <v>0</v>
      </c>
      <c r="AE287" s="110">
        <v>0</v>
      </c>
      <c r="AF287" s="109">
        <f t="shared" si="924"/>
        <v>0</v>
      </c>
      <c r="AG287" s="110"/>
      <c r="AH287" s="109">
        <f t="shared" si="925"/>
        <v>0</v>
      </c>
      <c r="AI287" s="110"/>
      <c r="AJ287" s="109">
        <f t="shared" si="926"/>
        <v>0</v>
      </c>
      <c r="AK287" s="110">
        <v>0</v>
      </c>
      <c r="AL287" s="110">
        <f t="shared" si="927"/>
        <v>0</v>
      </c>
      <c r="AM287" s="110">
        <v>10</v>
      </c>
      <c r="AN287" s="109">
        <f t="shared" si="928"/>
        <v>316580.88</v>
      </c>
      <c r="AO287" s="132"/>
      <c r="AP287" s="109">
        <f t="shared" si="929"/>
        <v>0</v>
      </c>
      <c r="AQ287" s="110"/>
      <c r="AR287" s="116">
        <f t="shared" si="930"/>
        <v>0</v>
      </c>
      <c r="AS287" s="110"/>
      <c r="AT287" s="109">
        <f t="shared" si="931"/>
        <v>0</v>
      </c>
      <c r="AU287" s="110">
        <v>5</v>
      </c>
      <c r="AV287" s="110">
        <f t="shared" si="932"/>
        <v>107925.29999999999</v>
      </c>
      <c r="AW287" s="110"/>
      <c r="AX287" s="109">
        <f t="shared" si="933"/>
        <v>0</v>
      </c>
      <c r="AY287" s="110">
        <v>0</v>
      </c>
      <c r="AZ287" s="109">
        <f t="shared" si="934"/>
        <v>0</v>
      </c>
      <c r="BA287" s="110">
        <v>0</v>
      </c>
      <c r="BB287" s="109">
        <f t="shared" si="935"/>
        <v>0</v>
      </c>
      <c r="BC287" s="110">
        <v>0</v>
      </c>
      <c r="BD287" s="109">
        <f t="shared" si="936"/>
        <v>0</v>
      </c>
      <c r="BE287" s="110"/>
      <c r="BF287" s="109">
        <f t="shared" si="937"/>
        <v>0</v>
      </c>
      <c r="BG287" s="110">
        <v>11</v>
      </c>
      <c r="BH287" s="109">
        <f t="shared" si="938"/>
        <v>316580.88</v>
      </c>
      <c r="BI287" s="110">
        <v>0</v>
      </c>
      <c r="BJ287" s="109">
        <f t="shared" si="939"/>
        <v>0</v>
      </c>
      <c r="BK287" s="110">
        <v>0</v>
      </c>
      <c r="BL287" s="109">
        <f t="shared" si="940"/>
        <v>0</v>
      </c>
      <c r="BM287" s="110">
        <v>4</v>
      </c>
      <c r="BN287" s="109">
        <f t="shared" si="941"/>
        <v>115120.31999999999</v>
      </c>
      <c r="BO287" s="110">
        <v>2</v>
      </c>
      <c r="BP287" s="109">
        <f t="shared" si="942"/>
        <v>51804.144</v>
      </c>
      <c r="BQ287" s="110">
        <v>10</v>
      </c>
      <c r="BR287" s="109">
        <f t="shared" si="943"/>
        <v>368385.02399999998</v>
      </c>
      <c r="BS287" s="110">
        <v>9</v>
      </c>
      <c r="BT287" s="116">
        <f t="shared" si="944"/>
        <v>284922.79200000002</v>
      </c>
      <c r="BU287" s="133">
        <v>0</v>
      </c>
      <c r="BV287" s="109">
        <f t="shared" si="945"/>
        <v>0</v>
      </c>
      <c r="BW287" s="110">
        <v>0</v>
      </c>
      <c r="BX287" s="109">
        <f t="shared" si="946"/>
        <v>0</v>
      </c>
      <c r="BY287" s="110">
        <v>0</v>
      </c>
      <c r="BZ287" s="109">
        <f t="shared" si="947"/>
        <v>0</v>
      </c>
      <c r="CA287" s="110"/>
      <c r="CB287" s="109">
        <f t="shared" si="948"/>
        <v>0</v>
      </c>
      <c r="CC287" s="134"/>
      <c r="CD287" s="110">
        <f t="shared" si="949"/>
        <v>0</v>
      </c>
      <c r="CE287" s="160">
        <v>5</v>
      </c>
      <c r="CF287" s="109">
        <f t="shared" si="950"/>
        <v>83941.89999999998</v>
      </c>
      <c r="CG287" s="110"/>
      <c r="CH287" s="109">
        <f t="shared" si="951"/>
        <v>0</v>
      </c>
      <c r="CI287" s="110"/>
      <c r="CJ287" s="109">
        <f t="shared" si="952"/>
        <v>0</v>
      </c>
      <c r="CK287" s="110">
        <v>3</v>
      </c>
      <c r="CL287" s="109">
        <f t="shared" si="953"/>
        <v>86340.239999999991</v>
      </c>
      <c r="CM287" s="110">
        <v>5</v>
      </c>
      <c r="CN287" s="109">
        <f t="shared" si="954"/>
        <v>119916.99999999999</v>
      </c>
      <c r="CO287" s="110">
        <v>20</v>
      </c>
      <c r="CP287" s="109">
        <f t="shared" si="955"/>
        <v>532431.48</v>
      </c>
      <c r="CQ287" s="110">
        <v>6</v>
      </c>
      <c r="CR287" s="109">
        <f t="shared" si="956"/>
        <v>191675.3328</v>
      </c>
      <c r="CS287" s="110">
        <v>7</v>
      </c>
      <c r="CT287" s="109">
        <f t="shared" si="957"/>
        <v>241752.67199999999</v>
      </c>
      <c r="CU287" s="110">
        <v>0</v>
      </c>
      <c r="CV287" s="109">
        <f t="shared" si="958"/>
        <v>0</v>
      </c>
      <c r="CW287" s="132"/>
      <c r="CX287" s="109">
        <f t="shared" si="959"/>
        <v>0</v>
      </c>
      <c r="CY287" s="110">
        <v>0</v>
      </c>
      <c r="CZ287" s="116">
        <f t="shared" si="960"/>
        <v>0</v>
      </c>
      <c r="DA287" s="110">
        <v>1</v>
      </c>
      <c r="DB287" s="109">
        <f t="shared" si="961"/>
        <v>28780.079999999998</v>
      </c>
      <c r="DC287" s="134">
        <v>2</v>
      </c>
      <c r="DD287" s="109">
        <f t="shared" si="962"/>
        <v>57560.159999999996</v>
      </c>
      <c r="DE287" s="110"/>
      <c r="DF287" s="109">
        <f t="shared" si="963"/>
        <v>0</v>
      </c>
      <c r="DG287" s="110">
        <v>2</v>
      </c>
      <c r="DH287" s="109">
        <f t="shared" si="964"/>
        <v>91685.111999999994</v>
      </c>
      <c r="DI287" s="110">
        <v>9</v>
      </c>
      <c r="DJ287" s="122">
        <f t="shared" si="965"/>
        <v>439826.43330000003</v>
      </c>
      <c r="DK287" s="123">
        <f t="shared" si="966"/>
        <v>131</v>
      </c>
      <c r="DL287" s="122">
        <f t="shared" si="966"/>
        <v>3962864.5500999996</v>
      </c>
      <c r="DM287" s="1"/>
      <c r="DN287" s="1">
        <f t="shared" si="967"/>
        <v>96.94</v>
      </c>
      <c r="DO287" s="52">
        <f t="shared" si="968"/>
        <v>96.94</v>
      </c>
      <c r="DQ287" s="52">
        <f t="shared" si="969"/>
        <v>131</v>
      </c>
    </row>
    <row r="288" spans="1:121" ht="30" hidden="1" customHeight="1" x14ac:dyDescent="0.25">
      <c r="A288" s="128"/>
      <c r="B288" s="129">
        <v>247</v>
      </c>
      <c r="C288" s="101" t="s">
        <v>663</v>
      </c>
      <c r="D288" s="102" t="s">
        <v>664</v>
      </c>
      <c r="E288" s="89">
        <v>23150</v>
      </c>
      <c r="F288" s="130">
        <v>1.44</v>
      </c>
      <c r="G288" s="104">
        <v>1</v>
      </c>
      <c r="H288" s="105"/>
      <c r="I288" s="106">
        <v>1.4</v>
      </c>
      <c r="J288" s="106">
        <v>1.68</v>
      </c>
      <c r="K288" s="106">
        <v>2.23</v>
      </c>
      <c r="L288" s="107">
        <v>2.57</v>
      </c>
      <c r="M288" s="110">
        <v>367</v>
      </c>
      <c r="N288" s="109">
        <f t="shared" si="915"/>
        <v>18840840.480000004</v>
      </c>
      <c r="O288" s="110">
        <v>380</v>
      </c>
      <c r="P288" s="110">
        <f t="shared" si="916"/>
        <v>19508227.200000003</v>
      </c>
      <c r="Q288" s="110">
        <v>277</v>
      </c>
      <c r="R288" s="109">
        <f t="shared" si="917"/>
        <v>14220470.880000001</v>
      </c>
      <c r="S288" s="110"/>
      <c r="T288" s="109">
        <f t="shared" si="918"/>
        <v>0</v>
      </c>
      <c r="U288" s="110">
        <v>0</v>
      </c>
      <c r="V288" s="109">
        <f t="shared" si="919"/>
        <v>0</v>
      </c>
      <c r="W288" s="110">
        <v>0</v>
      </c>
      <c r="X288" s="109">
        <f t="shared" si="920"/>
        <v>0</v>
      </c>
      <c r="Y288" s="110"/>
      <c r="Z288" s="109">
        <f t="shared" si="921"/>
        <v>0</v>
      </c>
      <c r="AA288" s="110">
        <v>0</v>
      </c>
      <c r="AB288" s="109">
        <f t="shared" si="922"/>
        <v>0</v>
      </c>
      <c r="AC288" s="110"/>
      <c r="AD288" s="109">
        <f t="shared" si="923"/>
        <v>0</v>
      </c>
      <c r="AE288" s="110">
        <v>0</v>
      </c>
      <c r="AF288" s="109">
        <f t="shared" si="924"/>
        <v>0</v>
      </c>
      <c r="AG288" s="110"/>
      <c r="AH288" s="109">
        <f t="shared" si="925"/>
        <v>0</v>
      </c>
      <c r="AI288" s="110">
        <v>3</v>
      </c>
      <c r="AJ288" s="109">
        <f t="shared" si="926"/>
        <v>154012.32</v>
      </c>
      <c r="AK288" s="110">
        <v>1</v>
      </c>
      <c r="AL288" s="110">
        <f t="shared" si="927"/>
        <v>51337.439999999995</v>
      </c>
      <c r="AM288" s="110">
        <v>208</v>
      </c>
      <c r="AN288" s="109">
        <f t="shared" si="928"/>
        <v>12813825.024</v>
      </c>
      <c r="AO288" s="132"/>
      <c r="AP288" s="109">
        <f t="shared" si="929"/>
        <v>0</v>
      </c>
      <c r="AQ288" s="110"/>
      <c r="AR288" s="116">
        <f t="shared" si="930"/>
        <v>0</v>
      </c>
      <c r="AS288" s="110"/>
      <c r="AT288" s="109">
        <f t="shared" si="931"/>
        <v>0</v>
      </c>
      <c r="AU288" s="110"/>
      <c r="AV288" s="110">
        <f t="shared" si="932"/>
        <v>0</v>
      </c>
      <c r="AW288" s="110"/>
      <c r="AX288" s="109">
        <f t="shared" si="933"/>
        <v>0</v>
      </c>
      <c r="AY288" s="110">
        <v>0</v>
      </c>
      <c r="AZ288" s="109">
        <f t="shared" si="934"/>
        <v>0</v>
      </c>
      <c r="BA288" s="110">
        <v>0</v>
      </c>
      <c r="BB288" s="109">
        <f t="shared" si="935"/>
        <v>0</v>
      </c>
      <c r="BC288" s="110">
        <v>0</v>
      </c>
      <c r="BD288" s="109">
        <f t="shared" si="936"/>
        <v>0</v>
      </c>
      <c r="BE288" s="110"/>
      <c r="BF288" s="109">
        <f t="shared" si="937"/>
        <v>0</v>
      </c>
      <c r="BG288" s="110">
        <v>103</v>
      </c>
      <c r="BH288" s="109">
        <f t="shared" si="938"/>
        <v>5768461.4399999995</v>
      </c>
      <c r="BI288" s="110">
        <v>0</v>
      </c>
      <c r="BJ288" s="109">
        <f t="shared" si="939"/>
        <v>0</v>
      </c>
      <c r="BK288" s="110">
        <v>0</v>
      </c>
      <c r="BL288" s="109">
        <f t="shared" si="940"/>
        <v>0</v>
      </c>
      <c r="BM288" s="110">
        <v>10</v>
      </c>
      <c r="BN288" s="109">
        <f t="shared" si="941"/>
        <v>560044.79999999993</v>
      </c>
      <c r="BO288" s="110">
        <v>2</v>
      </c>
      <c r="BP288" s="109">
        <f t="shared" si="942"/>
        <v>100808.064</v>
      </c>
      <c r="BQ288" s="110">
        <v>11</v>
      </c>
      <c r="BR288" s="109">
        <f t="shared" si="943"/>
        <v>788543.0784</v>
      </c>
      <c r="BS288" s="110">
        <v>11</v>
      </c>
      <c r="BT288" s="116">
        <f t="shared" si="944"/>
        <v>677654.2080000001</v>
      </c>
      <c r="BU288" s="133">
        <v>0</v>
      </c>
      <c r="BV288" s="109">
        <f t="shared" si="945"/>
        <v>0</v>
      </c>
      <c r="BW288" s="110">
        <v>0</v>
      </c>
      <c r="BX288" s="109">
        <f t="shared" si="946"/>
        <v>0</v>
      </c>
      <c r="BY288" s="110">
        <v>0</v>
      </c>
      <c r="BZ288" s="109">
        <f t="shared" si="947"/>
        <v>0</v>
      </c>
      <c r="CA288" s="110">
        <v>3</v>
      </c>
      <c r="CB288" s="109">
        <f t="shared" si="948"/>
        <v>168013.44</v>
      </c>
      <c r="CC288" s="134"/>
      <c r="CD288" s="110">
        <f t="shared" si="949"/>
        <v>0</v>
      </c>
      <c r="CE288" s="160"/>
      <c r="CF288" s="109">
        <f t="shared" si="950"/>
        <v>0</v>
      </c>
      <c r="CG288" s="110"/>
      <c r="CH288" s="109">
        <f t="shared" si="951"/>
        <v>0</v>
      </c>
      <c r="CI288" s="110"/>
      <c r="CJ288" s="109">
        <f t="shared" si="952"/>
        <v>0</v>
      </c>
      <c r="CK288" s="110">
        <v>3</v>
      </c>
      <c r="CL288" s="109">
        <f t="shared" si="953"/>
        <v>168013.43999999997</v>
      </c>
      <c r="CM288" s="110">
        <v>14</v>
      </c>
      <c r="CN288" s="109">
        <f t="shared" si="954"/>
        <v>653385.6</v>
      </c>
      <c r="CO288" s="110">
        <v>20</v>
      </c>
      <c r="CP288" s="109">
        <f t="shared" si="955"/>
        <v>1036082.88</v>
      </c>
      <c r="CQ288" s="110">
        <v>62</v>
      </c>
      <c r="CR288" s="109">
        <f t="shared" si="956"/>
        <v>3854228.3136</v>
      </c>
      <c r="CS288" s="110">
        <v>12</v>
      </c>
      <c r="CT288" s="109">
        <f t="shared" si="957"/>
        <v>806464.51199999999</v>
      </c>
      <c r="CU288" s="110"/>
      <c r="CV288" s="109">
        <f t="shared" si="958"/>
        <v>0</v>
      </c>
      <c r="CW288" s="132"/>
      <c r="CX288" s="109">
        <f t="shared" si="959"/>
        <v>0</v>
      </c>
      <c r="CY288" s="110">
        <v>0</v>
      </c>
      <c r="CZ288" s="116">
        <f t="shared" si="960"/>
        <v>0</v>
      </c>
      <c r="DA288" s="110">
        <v>3</v>
      </c>
      <c r="DB288" s="109">
        <f t="shared" si="961"/>
        <v>168013.44</v>
      </c>
      <c r="DC288" s="134">
        <v>2</v>
      </c>
      <c r="DD288" s="109">
        <f t="shared" si="962"/>
        <v>112008.95999999999</v>
      </c>
      <c r="DE288" s="110">
        <v>16</v>
      </c>
      <c r="DF288" s="109">
        <f t="shared" si="963"/>
        <v>1075286.0159999998</v>
      </c>
      <c r="DG288" s="110">
        <v>2</v>
      </c>
      <c r="DH288" s="109">
        <f t="shared" si="964"/>
        <v>178414.272</v>
      </c>
      <c r="DI288" s="110">
        <v>20</v>
      </c>
      <c r="DJ288" s="122">
        <f t="shared" si="965"/>
        <v>1901952.1440000001</v>
      </c>
      <c r="DK288" s="123">
        <f t="shared" si="966"/>
        <v>1530</v>
      </c>
      <c r="DL288" s="122">
        <f t="shared" si="966"/>
        <v>83606087.951999977</v>
      </c>
      <c r="DM288" s="1"/>
      <c r="DN288" s="1">
        <f t="shared" si="967"/>
        <v>2203.1999999999998</v>
      </c>
      <c r="DO288" s="52">
        <f t="shared" si="968"/>
        <v>2203.1999999999998</v>
      </c>
      <c r="DQ288" s="52">
        <f t="shared" si="969"/>
        <v>1530</v>
      </c>
    </row>
    <row r="289" spans="1:121" s="201" customFormat="1" ht="30" hidden="1" customHeight="1" x14ac:dyDescent="0.25">
      <c r="A289" s="184"/>
      <c r="B289" s="185">
        <v>248</v>
      </c>
      <c r="C289" s="101" t="s">
        <v>665</v>
      </c>
      <c r="D289" s="186" t="s">
        <v>666</v>
      </c>
      <c r="E289" s="89">
        <v>23150</v>
      </c>
      <c r="F289" s="187">
        <v>7.07</v>
      </c>
      <c r="G289" s="188">
        <v>0.9</v>
      </c>
      <c r="H289" s="254"/>
      <c r="I289" s="190">
        <v>1.4</v>
      </c>
      <c r="J289" s="190">
        <v>1.68</v>
      </c>
      <c r="K289" s="190">
        <v>2.23</v>
      </c>
      <c r="L289" s="191">
        <v>2.57</v>
      </c>
      <c r="M289" s="192">
        <v>0</v>
      </c>
      <c r="N289" s="193">
        <f t="shared" si="915"/>
        <v>0</v>
      </c>
      <c r="O289" s="192">
        <v>100</v>
      </c>
      <c r="P289" s="192">
        <f t="shared" si="916"/>
        <v>22684731.300000001</v>
      </c>
      <c r="Q289" s="192"/>
      <c r="R289" s="193">
        <f t="shared" si="917"/>
        <v>0</v>
      </c>
      <c r="S289" s="192"/>
      <c r="T289" s="109">
        <f t="shared" si="918"/>
        <v>0</v>
      </c>
      <c r="U289" s="192">
        <v>0</v>
      </c>
      <c r="V289" s="193">
        <f t="shared" si="919"/>
        <v>0</v>
      </c>
      <c r="W289" s="192">
        <v>0</v>
      </c>
      <c r="X289" s="193">
        <f t="shared" si="920"/>
        <v>0</v>
      </c>
      <c r="Y289" s="192"/>
      <c r="Z289" s="193">
        <f t="shared" si="921"/>
        <v>0</v>
      </c>
      <c r="AA289" s="192">
        <v>0</v>
      </c>
      <c r="AB289" s="193">
        <f t="shared" si="922"/>
        <v>0</v>
      </c>
      <c r="AC289" s="192"/>
      <c r="AD289" s="193">
        <f t="shared" si="923"/>
        <v>0</v>
      </c>
      <c r="AE289" s="192">
        <v>0</v>
      </c>
      <c r="AF289" s="193">
        <f t="shared" si="924"/>
        <v>0</v>
      </c>
      <c r="AG289" s="192"/>
      <c r="AH289" s="193">
        <f t="shared" si="925"/>
        <v>0</v>
      </c>
      <c r="AI289" s="192"/>
      <c r="AJ289" s="193">
        <f t="shared" si="926"/>
        <v>0</v>
      </c>
      <c r="AK289" s="192"/>
      <c r="AL289" s="192">
        <f t="shared" si="927"/>
        <v>0</v>
      </c>
      <c r="AM289" s="192"/>
      <c r="AN289" s="193">
        <f t="shared" si="928"/>
        <v>0</v>
      </c>
      <c r="AO289" s="195"/>
      <c r="AP289" s="193">
        <f t="shared" si="929"/>
        <v>0</v>
      </c>
      <c r="AQ289" s="192"/>
      <c r="AR289" s="196">
        <f t="shared" si="930"/>
        <v>0</v>
      </c>
      <c r="AS289" s="192"/>
      <c r="AT289" s="193">
        <f t="shared" si="931"/>
        <v>0</v>
      </c>
      <c r="AU289" s="192"/>
      <c r="AV289" s="192">
        <f t="shared" si="932"/>
        <v>0</v>
      </c>
      <c r="AW289" s="192"/>
      <c r="AX289" s="193">
        <f t="shared" si="933"/>
        <v>0</v>
      </c>
      <c r="AY289" s="192">
        <v>0</v>
      </c>
      <c r="AZ289" s="193">
        <f t="shared" si="934"/>
        <v>0</v>
      </c>
      <c r="BA289" s="192">
        <v>0</v>
      </c>
      <c r="BB289" s="193">
        <f t="shared" si="935"/>
        <v>0</v>
      </c>
      <c r="BC289" s="192">
        <v>0</v>
      </c>
      <c r="BD289" s="193">
        <f t="shared" si="936"/>
        <v>0</v>
      </c>
      <c r="BE289" s="192"/>
      <c r="BF289" s="193">
        <f t="shared" si="937"/>
        <v>0</v>
      </c>
      <c r="BG289" s="192"/>
      <c r="BH289" s="193">
        <f t="shared" si="938"/>
        <v>0</v>
      </c>
      <c r="BI289" s="192">
        <v>0</v>
      </c>
      <c r="BJ289" s="193">
        <f t="shared" si="939"/>
        <v>0</v>
      </c>
      <c r="BK289" s="192">
        <v>0</v>
      </c>
      <c r="BL289" s="193">
        <f t="shared" si="940"/>
        <v>0</v>
      </c>
      <c r="BM289" s="192"/>
      <c r="BN289" s="193">
        <f t="shared" si="941"/>
        <v>0</v>
      </c>
      <c r="BO289" s="192"/>
      <c r="BP289" s="193">
        <f t="shared" si="942"/>
        <v>0</v>
      </c>
      <c r="BQ289" s="192"/>
      <c r="BR289" s="193">
        <f t="shared" si="943"/>
        <v>0</v>
      </c>
      <c r="BS289" s="192"/>
      <c r="BT289" s="196">
        <f t="shared" si="944"/>
        <v>0</v>
      </c>
      <c r="BU289" s="197">
        <v>0</v>
      </c>
      <c r="BV289" s="193">
        <f t="shared" si="945"/>
        <v>0</v>
      </c>
      <c r="BW289" s="192">
        <v>0</v>
      </c>
      <c r="BX289" s="193">
        <f t="shared" si="946"/>
        <v>0</v>
      </c>
      <c r="BY289" s="192">
        <v>0</v>
      </c>
      <c r="BZ289" s="193">
        <f t="shared" si="947"/>
        <v>0</v>
      </c>
      <c r="CA289" s="192"/>
      <c r="CB289" s="193">
        <f t="shared" si="948"/>
        <v>0</v>
      </c>
      <c r="CC289" s="198"/>
      <c r="CD289" s="192">
        <f t="shared" si="949"/>
        <v>0</v>
      </c>
      <c r="CE289" s="192"/>
      <c r="CF289" s="193">
        <f t="shared" si="950"/>
        <v>0</v>
      </c>
      <c r="CG289" s="192"/>
      <c r="CH289" s="193">
        <f t="shared" si="951"/>
        <v>0</v>
      </c>
      <c r="CI289" s="192"/>
      <c r="CJ289" s="193">
        <f t="shared" si="952"/>
        <v>0</v>
      </c>
      <c r="CK289" s="192"/>
      <c r="CL289" s="193">
        <f t="shared" si="953"/>
        <v>0</v>
      </c>
      <c r="CM289" s="192"/>
      <c r="CN289" s="193">
        <f t="shared" si="954"/>
        <v>0</v>
      </c>
      <c r="CO289" s="192"/>
      <c r="CP289" s="193">
        <f t="shared" si="955"/>
        <v>0</v>
      </c>
      <c r="CQ289" s="192"/>
      <c r="CR289" s="193">
        <f t="shared" si="956"/>
        <v>0</v>
      </c>
      <c r="CS289" s="192"/>
      <c r="CT289" s="193">
        <f t="shared" si="957"/>
        <v>0</v>
      </c>
      <c r="CU289" s="192">
        <v>0</v>
      </c>
      <c r="CV289" s="193">
        <f t="shared" si="958"/>
        <v>0</v>
      </c>
      <c r="CW289" s="195"/>
      <c r="CX289" s="193">
        <f t="shared" si="959"/>
        <v>0</v>
      </c>
      <c r="CY289" s="192">
        <v>0</v>
      </c>
      <c r="CZ289" s="196">
        <f t="shared" si="960"/>
        <v>0</v>
      </c>
      <c r="DA289" s="192"/>
      <c r="DB289" s="193">
        <f t="shared" si="961"/>
        <v>0</v>
      </c>
      <c r="DC289" s="198"/>
      <c r="DD289" s="193">
        <f t="shared" si="962"/>
        <v>0</v>
      </c>
      <c r="DE289" s="192"/>
      <c r="DF289" s="193">
        <f t="shared" si="963"/>
        <v>0</v>
      </c>
      <c r="DG289" s="192"/>
      <c r="DH289" s="193">
        <f t="shared" si="964"/>
        <v>0</v>
      </c>
      <c r="DI289" s="192"/>
      <c r="DJ289" s="199">
        <f t="shared" si="965"/>
        <v>0</v>
      </c>
      <c r="DK289" s="200">
        <f t="shared" si="966"/>
        <v>100</v>
      </c>
      <c r="DL289" s="199">
        <f t="shared" si="966"/>
        <v>22684731.300000001</v>
      </c>
      <c r="DN289" s="1">
        <f t="shared" si="967"/>
        <v>707</v>
      </c>
      <c r="DO289" s="52">
        <f t="shared" si="968"/>
        <v>707</v>
      </c>
      <c r="DQ289" s="52">
        <f t="shared" si="969"/>
        <v>90</v>
      </c>
    </row>
    <row r="290" spans="1:121" s="201" customFormat="1" ht="15.75" hidden="1" customHeight="1" x14ac:dyDescent="0.25">
      <c r="A290" s="184"/>
      <c r="B290" s="185">
        <v>249</v>
      </c>
      <c r="C290" s="101" t="s">
        <v>667</v>
      </c>
      <c r="D290" s="186" t="s">
        <v>668</v>
      </c>
      <c r="E290" s="89">
        <v>23150</v>
      </c>
      <c r="F290" s="187">
        <v>4.46</v>
      </c>
      <c r="G290" s="188">
        <v>0.9</v>
      </c>
      <c r="H290" s="189"/>
      <c r="I290" s="190">
        <v>1.4</v>
      </c>
      <c r="J290" s="190">
        <v>1.68</v>
      </c>
      <c r="K290" s="190">
        <v>2.23</v>
      </c>
      <c r="L290" s="191">
        <v>2.57</v>
      </c>
      <c r="M290" s="192">
        <v>70</v>
      </c>
      <c r="N290" s="193">
        <f t="shared" si="915"/>
        <v>10017217.98</v>
      </c>
      <c r="O290" s="192">
        <v>300</v>
      </c>
      <c r="P290" s="192">
        <f t="shared" si="916"/>
        <v>42930934.200000003</v>
      </c>
      <c r="Q290" s="192"/>
      <c r="R290" s="193">
        <f t="shared" si="917"/>
        <v>0</v>
      </c>
      <c r="S290" s="192"/>
      <c r="T290" s="109">
        <f t="shared" si="918"/>
        <v>0</v>
      </c>
      <c r="U290" s="192"/>
      <c r="V290" s="193">
        <f t="shared" si="919"/>
        <v>0</v>
      </c>
      <c r="W290" s="192"/>
      <c r="X290" s="193">
        <f t="shared" si="920"/>
        <v>0</v>
      </c>
      <c r="Y290" s="192"/>
      <c r="Z290" s="193">
        <f t="shared" si="921"/>
        <v>0</v>
      </c>
      <c r="AA290" s="192"/>
      <c r="AB290" s="193">
        <f t="shared" si="922"/>
        <v>0</v>
      </c>
      <c r="AC290" s="192">
        <v>4</v>
      </c>
      <c r="AD290" s="193">
        <f t="shared" si="923"/>
        <v>572412.45600000012</v>
      </c>
      <c r="AE290" s="192"/>
      <c r="AF290" s="193">
        <f t="shared" si="924"/>
        <v>0</v>
      </c>
      <c r="AG290" s="192"/>
      <c r="AH290" s="193">
        <f t="shared" si="925"/>
        <v>0</v>
      </c>
      <c r="AI290" s="192"/>
      <c r="AJ290" s="193">
        <f t="shared" si="926"/>
        <v>0</v>
      </c>
      <c r="AK290" s="192"/>
      <c r="AL290" s="192">
        <f t="shared" si="927"/>
        <v>0</v>
      </c>
      <c r="AM290" s="192">
        <v>0</v>
      </c>
      <c r="AN290" s="193">
        <f t="shared" si="928"/>
        <v>0</v>
      </c>
      <c r="AO290" s="195"/>
      <c r="AP290" s="193">
        <f t="shared" si="929"/>
        <v>0</v>
      </c>
      <c r="AQ290" s="192"/>
      <c r="AR290" s="196">
        <f t="shared" si="930"/>
        <v>0</v>
      </c>
      <c r="AS290" s="192"/>
      <c r="AT290" s="193">
        <f t="shared" si="931"/>
        <v>0</v>
      </c>
      <c r="AU290" s="192"/>
      <c r="AV290" s="192">
        <f t="shared" si="932"/>
        <v>0</v>
      </c>
      <c r="AW290" s="192"/>
      <c r="AX290" s="193">
        <f t="shared" si="933"/>
        <v>0</v>
      </c>
      <c r="AY290" s="192"/>
      <c r="AZ290" s="193">
        <f t="shared" si="934"/>
        <v>0</v>
      </c>
      <c r="BA290" s="192"/>
      <c r="BB290" s="193">
        <f t="shared" si="935"/>
        <v>0</v>
      </c>
      <c r="BC290" s="192"/>
      <c r="BD290" s="193">
        <f t="shared" si="936"/>
        <v>0</v>
      </c>
      <c r="BE290" s="192"/>
      <c r="BF290" s="193">
        <f t="shared" si="937"/>
        <v>0</v>
      </c>
      <c r="BG290" s="192"/>
      <c r="BH290" s="193">
        <f t="shared" si="938"/>
        <v>0</v>
      </c>
      <c r="BI290" s="192"/>
      <c r="BJ290" s="193">
        <f t="shared" si="939"/>
        <v>0</v>
      </c>
      <c r="BK290" s="192"/>
      <c r="BL290" s="193">
        <f t="shared" si="940"/>
        <v>0</v>
      </c>
      <c r="BM290" s="192"/>
      <c r="BN290" s="193">
        <f t="shared" si="941"/>
        <v>0</v>
      </c>
      <c r="BO290" s="192"/>
      <c r="BP290" s="193">
        <f t="shared" si="942"/>
        <v>0</v>
      </c>
      <c r="BQ290" s="192"/>
      <c r="BR290" s="193">
        <f t="shared" si="943"/>
        <v>0</v>
      </c>
      <c r="BS290" s="192"/>
      <c r="BT290" s="196">
        <f t="shared" si="944"/>
        <v>0</v>
      </c>
      <c r="BU290" s="197"/>
      <c r="BV290" s="193">
        <f t="shared" si="945"/>
        <v>0</v>
      </c>
      <c r="BW290" s="192"/>
      <c r="BX290" s="193">
        <f t="shared" si="946"/>
        <v>0</v>
      </c>
      <c r="BY290" s="192"/>
      <c r="BZ290" s="193">
        <f t="shared" si="947"/>
        <v>0</v>
      </c>
      <c r="CA290" s="192"/>
      <c r="CB290" s="193">
        <f t="shared" si="948"/>
        <v>0</v>
      </c>
      <c r="CC290" s="198"/>
      <c r="CD290" s="192">
        <f t="shared" si="949"/>
        <v>0</v>
      </c>
      <c r="CE290" s="192"/>
      <c r="CF290" s="193">
        <f t="shared" si="950"/>
        <v>0</v>
      </c>
      <c r="CG290" s="192"/>
      <c r="CH290" s="193">
        <f t="shared" si="951"/>
        <v>0</v>
      </c>
      <c r="CI290" s="192"/>
      <c r="CJ290" s="193">
        <f t="shared" si="952"/>
        <v>0</v>
      </c>
      <c r="CK290" s="192"/>
      <c r="CL290" s="193">
        <f t="shared" si="953"/>
        <v>0</v>
      </c>
      <c r="CM290" s="192"/>
      <c r="CN290" s="193">
        <f t="shared" si="954"/>
        <v>0</v>
      </c>
      <c r="CO290" s="192"/>
      <c r="CP290" s="193">
        <f t="shared" si="955"/>
        <v>0</v>
      </c>
      <c r="CQ290" s="192"/>
      <c r="CR290" s="193">
        <f t="shared" si="956"/>
        <v>0</v>
      </c>
      <c r="CS290" s="192"/>
      <c r="CT290" s="193">
        <f t="shared" si="957"/>
        <v>0</v>
      </c>
      <c r="CU290" s="192"/>
      <c r="CV290" s="193">
        <f t="shared" si="958"/>
        <v>0</v>
      </c>
      <c r="CW290" s="195"/>
      <c r="CX290" s="193">
        <f t="shared" si="959"/>
        <v>0</v>
      </c>
      <c r="CY290" s="192"/>
      <c r="CZ290" s="196">
        <f t="shared" si="960"/>
        <v>0</v>
      </c>
      <c r="DA290" s="192"/>
      <c r="DB290" s="193">
        <f t="shared" si="961"/>
        <v>0</v>
      </c>
      <c r="DC290" s="198"/>
      <c r="DD290" s="193">
        <f t="shared" si="962"/>
        <v>0</v>
      </c>
      <c r="DE290" s="192"/>
      <c r="DF290" s="193">
        <f t="shared" si="963"/>
        <v>0</v>
      </c>
      <c r="DG290" s="192"/>
      <c r="DH290" s="193">
        <f t="shared" si="964"/>
        <v>0</v>
      </c>
      <c r="DI290" s="192"/>
      <c r="DJ290" s="199">
        <f t="shared" si="965"/>
        <v>0</v>
      </c>
      <c r="DK290" s="200">
        <f t="shared" si="966"/>
        <v>374</v>
      </c>
      <c r="DL290" s="199">
        <f t="shared" si="966"/>
        <v>53520564.636000007</v>
      </c>
      <c r="DN290" s="1">
        <f t="shared" si="967"/>
        <v>1668.04</v>
      </c>
      <c r="DO290" s="52">
        <f t="shared" si="968"/>
        <v>1668.04</v>
      </c>
      <c r="DQ290" s="52">
        <f t="shared" si="969"/>
        <v>336.6</v>
      </c>
    </row>
    <row r="291" spans="1:121" ht="30" hidden="1" customHeight="1" x14ac:dyDescent="0.25">
      <c r="A291" s="128"/>
      <c r="B291" s="129">
        <v>250</v>
      </c>
      <c r="C291" s="101" t="s">
        <v>669</v>
      </c>
      <c r="D291" s="102" t="s">
        <v>670</v>
      </c>
      <c r="E291" s="89">
        <v>23150</v>
      </c>
      <c r="F291" s="130">
        <v>0.79</v>
      </c>
      <c r="G291" s="104">
        <v>1</v>
      </c>
      <c r="H291" s="105"/>
      <c r="I291" s="106">
        <v>1.4</v>
      </c>
      <c r="J291" s="106">
        <v>1.68</v>
      </c>
      <c r="K291" s="106">
        <v>2.23</v>
      </c>
      <c r="L291" s="107">
        <v>2.57</v>
      </c>
      <c r="M291" s="110">
        <v>98</v>
      </c>
      <c r="N291" s="109">
        <f>(M291*$E291*$F291*$G291*$I291*$N$11)</f>
        <v>2760100.42</v>
      </c>
      <c r="O291" s="110">
        <v>140</v>
      </c>
      <c r="P291" s="110">
        <f>(O291*$E291*$F291*$G291*$I291*$P$11)</f>
        <v>3943000.6</v>
      </c>
      <c r="Q291" s="110">
        <v>47</v>
      </c>
      <c r="R291" s="109">
        <f>(Q291*$E291*$F291*$G291*$I291*$R$11)</f>
        <v>1323721.6299999999</v>
      </c>
      <c r="S291" s="110"/>
      <c r="T291" s="109">
        <f t="shared" si="918"/>
        <v>0</v>
      </c>
      <c r="U291" s="110"/>
      <c r="V291" s="109">
        <f>(U291*$E291*$F291*$G291*$I291*$V$11)</f>
        <v>0</v>
      </c>
      <c r="W291" s="110">
        <v>0</v>
      </c>
      <c r="X291" s="109">
        <f>(W291*$E291*$F291*$G291*$I291*$X$11)</f>
        <v>0</v>
      </c>
      <c r="Y291" s="110"/>
      <c r="Z291" s="109">
        <f>(Y291*$E291*$F291*$G291*$I291*$Z$11)</f>
        <v>0</v>
      </c>
      <c r="AA291" s="110">
        <v>0</v>
      </c>
      <c r="AB291" s="109">
        <f>(AA291*$E291*$F291*$G291*$I291*$AB$11)</f>
        <v>0</v>
      </c>
      <c r="AC291" s="110">
        <v>17</v>
      </c>
      <c r="AD291" s="109">
        <f>(AC291*$E291*$F291*$G291*$I291*$AD$11)</f>
        <v>478792.93000000005</v>
      </c>
      <c r="AE291" s="110"/>
      <c r="AF291" s="109">
        <f>(AE291*$E291*$F291*$G291*$I291*$AF$11)</f>
        <v>0</v>
      </c>
      <c r="AG291" s="110">
        <v>35</v>
      </c>
      <c r="AH291" s="109">
        <f t="shared" si="925"/>
        <v>985750.15</v>
      </c>
      <c r="AI291" s="110"/>
      <c r="AJ291" s="109">
        <f>(AI291*$E291*$F291*$G291*$I291*$AJ$11)</f>
        <v>0</v>
      </c>
      <c r="AK291" s="110">
        <v>3</v>
      </c>
      <c r="AL291" s="110">
        <f>(AK291*$E291*$F291*$G291*$I291*$AL$11)</f>
        <v>84492.87000000001</v>
      </c>
      <c r="AM291" s="110">
        <v>107</v>
      </c>
      <c r="AN291" s="109">
        <f>(AM291*$E291*$F291*$G291*$J291*$AN$11)</f>
        <v>3616294.8360000001</v>
      </c>
      <c r="AO291" s="132"/>
      <c r="AP291" s="109">
        <f>(AO291*$E291*$F291*$G291*$J291*$AP$11)</f>
        <v>0</v>
      </c>
      <c r="AQ291" s="110">
        <v>0</v>
      </c>
      <c r="AR291" s="116">
        <f>(AQ291*$E291*$F291*$G291*$J291*$AR$11)</f>
        <v>0</v>
      </c>
      <c r="AS291" s="110"/>
      <c r="AT291" s="109">
        <f>(AS291*$E291*$F291*$G291*$I291*$AT$11)</f>
        <v>0</v>
      </c>
      <c r="AU291" s="110"/>
      <c r="AV291" s="110">
        <f>(AU291*$E291*$F291*$G291*$I291*$AV$11)</f>
        <v>0</v>
      </c>
      <c r="AW291" s="110"/>
      <c r="AX291" s="109">
        <f t="shared" si="933"/>
        <v>0</v>
      </c>
      <c r="AY291" s="110">
        <v>0</v>
      </c>
      <c r="AZ291" s="109">
        <f>(AY291*$E291*$F291*$G291*$I291*$AZ$11)</f>
        <v>0</v>
      </c>
      <c r="BA291" s="110">
        <v>0</v>
      </c>
      <c r="BB291" s="109">
        <f>(BA291*$E291*$F291*$G291*$I291*$BB$11)</f>
        <v>0</v>
      </c>
      <c r="BC291" s="110">
        <v>0</v>
      </c>
      <c r="BD291" s="109">
        <f>(BC291*$E291*$F291*$G291*$I291*$BD$11)</f>
        <v>0</v>
      </c>
      <c r="BE291" s="110"/>
      <c r="BF291" s="109">
        <f t="shared" si="937"/>
        <v>0</v>
      </c>
      <c r="BG291" s="110">
        <v>58</v>
      </c>
      <c r="BH291" s="109">
        <f t="shared" si="938"/>
        <v>1782031.44</v>
      </c>
      <c r="BI291" s="110">
        <v>0</v>
      </c>
      <c r="BJ291" s="109">
        <f t="shared" si="939"/>
        <v>0</v>
      </c>
      <c r="BK291" s="110">
        <v>0</v>
      </c>
      <c r="BL291" s="109">
        <f t="shared" si="940"/>
        <v>0</v>
      </c>
      <c r="BM291" s="110">
        <v>12</v>
      </c>
      <c r="BN291" s="109">
        <f t="shared" si="941"/>
        <v>368696.16</v>
      </c>
      <c r="BO291" s="110"/>
      <c r="BP291" s="109">
        <f t="shared" si="942"/>
        <v>0</v>
      </c>
      <c r="BQ291" s="110">
        <v>40</v>
      </c>
      <c r="BR291" s="109">
        <f t="shared" si="943"/>
        <v>1573103.6159999999</v>
      </c>
      <c r="BS291" s="110">
        <v>63</v>
      </c>
      <c r="BT291" s="116">
        <f t="shared" si="944"/>
        <v>2129220.324</v>
      </c>
      <c r="BU291" s="133">
        <v>0</v>
      </c>
      <c r="BV291" s="109">
        <f t="shared" si="945"/>
        <v>0</v>
      </c>
      <c r="BW291" s="110">
        <v>0</v>
      </c>
      <c r="BX291" s="109">
        <f t="shared" si="946"/>
        <v>0</v>
      </c>
      <c r="BY291" s="110">
        <v>0</v>
      </c>
      <c r="BZ291" s="109">
        <f t="shared" si="947"/>
        <v>0</v>
      </c>
      <c r="CA291" s="110">
        <v>3</v>
      </c>
      <c r="CB291" s="109">
        <f t="shared" si="948"/>
        <v>92174.04</v>
      </c>
      <c r="CC291" s="134"/>
      <c r="CD291" s="110">
        <f t="shared" si="949"/>
        <v>0</v>
      </c>
      <c r="CE291" s="110">
        <v>0</v>
      </c>
      <c r="CF291" s="109">
        <f t="shared" si="950"/>
        <v>0</v>
      </c>
      <c r="CG291" s="110"/>
      <c r="CH291" s="109">
        <f t="shared" si="951"/>
        <v>0</v>
      </c>
      <c r="CI291" s="110">
        <v>1</v>
      </c>
      <c r="CJ291" s="109">
        <f t="shared" si="952"/>
        <v>17922.729999999996</v>
      </c>
      <c r="CK291" s="110">
        <v>3</v>
      </c>
      <c r="CL291" s="109">
        <f t="shared" si="953"/>
        <v>92174.04</v>
      </c>
      <c r="CM291" s="110">
        <v>36</v>
      </c>
      <c r="CN291" s="109">
        <f t="shared" si="954"/>
        <v>921740.39999999991</v>
      </c>
      <c r="CO291" s="110">
        <v>14</v>
      </c>
      <c r="CP291" s="109">
        <f t="shared" si="955"/>
        <v>397884.60600000003</v>
      </c>
      <c r="CQ291" s="110">
        <v>98</v>
      </c>
      <c r="CR291" s="109">
        <f t="shared" si="956"/>
        <v>3342230.6903999997</v>
      </c>
      <c r="CS291" s="110">
        <v>16</v>
      </c>
      <c r="CT291" s="109">
        <f t="shared" si="957"/>
        <v>589913.85600000003</v>
      </c>
      <c r="CU291" s="110">
        <v>0</v>
      </c>
      <c r="CV291" s="109">
        <f t="shared" si="958"/>
        <v>0</v>
      </c>
      <c r="CW291" s="132"/>
      <c r="CX291" s="109">
        <f t="shared" si="959"/>
        <v>0</v>
      </c>
      <c r="CY291" s="110">
        <v>0</v>
      </c>
      <c r="CZ291" s="116">
        <f t="shared" si="960"/>
        <v>0</v>
      </c>
      <c r="DA291" s="110">
        <v>7</v>
      </c>
      <c r="DB291" s="109">
        <f t="shared" si="961"/>
        <v>215072.75999999998</v>
      </c>
      <c r="DC291" s="134">
        <v>2</v>
      </c>
      <c r="DD291" s="109">
        <f t="shared" si="962"/>
        <v>61449.36</v>
      </c>
      <c r="DE291" s="110">
        <v>13</v>
      </c>
      <c r="DF291" s="109">
        <f t="shared" si="963"/>
        <v>479305.00799999991</v>
      </c>
      <c r="DG291" s="110"/>
      <c r="DH291" s="109">
        <f t="shared" si="964"/>
        <v>0</v>
      </c>
      <c r="DI291" s="110">
        <v>10</v>
      </c>
      <c r="DJ291" s="122">
        <f t="shared" si="965"/>
        <v>521716.03950000001</v>
      </c>
      <c r="DK291" s="123">
        <f t="shared" si="966"/>
        <v>823</v>
      </c>
      <c r="DL291" s="122">
        <f t="shared" si="966"/>
        <v>25776788.505900003</v>
      </c>
      <c r="DM291" s="1"/>
      <c r="DN291" s="1">
        <f t="shared" si="967"/>
        <v>650.17000000000007</v>
      </c>
      <c r="DO291" s="52">
        <f t="shared" si="968"/>
        <v>650.17000000000007</v>
      </c>
      <c r="DQ291" s="52">
        <f t="shared" si="969"/>
        <v>823</v>
      </c>
    </row>
    <row r="292" spans="1:121" ht="30" hidden="1" customHeight="1" x14ac:dyDescent="0.25">
      <c r="A292" s="128"/>
      <c r="B292" s="129">
        <v>251</v>
      </c>
      <c r="C292" s="101" t="s">
        <v>671</v>
      </c>
      <c r="D292" s="102" t="s">
        <v>672</v>
      </c>
      <c r="E292" s="89">
        <v>23150</v>
      </c>
      <c r="F292" s="130">
        <v>0.93</v>
      </c>
      <c r="G292" s="104">
        <v>1</v>
      </c>
      <c r="H292" s="105"/>
      <c r="I292" s="106">
        <v>1.4</v>
      </c>
      <c r="J292" s="106">
        <v>1.68</v>
      </c>
      <c r="K292" s="106">
        <v>2.23</v>
      </c>
      <c r="L292" s="107">
        <v>2.57</v>
      </c>
      <c r="M292" s="110">
        <v>26</v>
      </c>
      <c r="N292" s="109">
        <f>(M292*$E292*$F292*$G292*$I292*$N$11)</f>
        <v>862041.17999999993</v>
      </c>
      <c r="O292" s="110">
        <v>50</v>
      </c>
      <c r="P292" s="110">
        <f>(O292*$E292*$F292*$G292*$I292*$P$11)</f>
        <v>1657771.5000000002</v>
      </c>
      <c r="Q292" s="110">
        <v>262</v>
      </c>
      <c r="R292" s="109">
        <f>(Q292*$E292*$F292*$G292*$I292*$R$11)</f>
        <v>8686722.6600000001</v>
      </c>
      <c r="S292" s="110"/>
      <c r="T292" s="109">
        <f t="shared" si="918"/>
        <v>0</v>
      </c>
      <c r="U292" s="110">
        <v>0</v>
      </c>
      <c r="V292" s="109">
        <f>(U292*$E292*$F292*$G292*$I292*$V$11)</f>
        <v>0</v>
      </c>
      <c r="W292" s="110">
        <v>0</v>
      </c>
      <c r="X292" s="109">
        <f>(W292*$E292*$F292*$G292*$I292*$X$11)</f>
        <v>0</v>
      </c>
      <c r="Y292" s="110"/>
      <c r="Z292" s="109">
        <f>(Y292*$E292*$F292*$G292*$I292*$Z$11)</f>
        <v>0</v>
      </c>
      <c r="AA292" s="110">
        <v>0</v>
      </c>
      <c r="AB292" s="109">
        <f>(AA292*$E292*$F292*$G292*$I292*$AB$11)</f>
        <v>0</v>
      </c>
      <c r="AC292" s="110"/>
      <c r="AD292" s="109">
        <f>(AC292*$E292*$F292*$G292*$I292*$AD$11)</f>
        <v>0</v>
      </c>
      <c r="AE292" s="110">
        <v>0</v>
      </c>
      <c r="AF292" s="109">
        <f>(AE292*$E292*$F292*$G292*$I292*$AF$11)</f>
        <v>0</v>
      </c>
      <c r="AG292" s="110">
        <v>360</v>
      </c>
      <c r="AH292" s="109">
        <f t="shared" si="925"/>
        <v>11935954.800000001</v>
      </c>
      <c r="AI292" s="110"/>
      <c r="AJ292" s="109">
        <f>(AI292*$E292*$F292*$G292*$I292*$AJ$11)</f>
        <v>0</v>
      </c>
      <c r="AK292" s="110"/>
      <c r="AL292" s="110">
        <f>(AK292*$E292*$F292*$G292*$I292*$AL$11)</f>
        <v>0</v>
      </c>
      <c r="AM292" s="110">
        <v>250</v>
      </c>
      <c r="AN292" s="109">
        <f>(AM292*$E292*$F292*$G292*$J292*$AN$11)</f>
        <v>9946629</v>
      </c>
      <c r="AO292" s="131">
        <v>2</v>
      </c>
      <c r="AP292" s="109">
        <f>(AO292*$E292*$F292*$G292*$J292*$AP$11)</f>
        <v>79573.032000000007</v>
      </c>
      <c r="AQ292" s="110">
        <v>0</v>
      </c>
      <c r="AR292" s="116">
        <f>(AQ292*$E292*$F292*$G292*$J292*$AR$11)</f>
        <v>0</v>
      </c>
      <c r="AS292" s="110"/>
      <c r="AT292" s="109">
        <f>(AS292*$E292*$F292*$G292*$I292*$AT$11)</f>
        <v>0</v>
      </c>
      <c r="AU292" s="110"/>
      <c r="AV292" s="110">
        <f>(AU292*$E292*$F292*$G292*$I292*$AV$11)</f>
        <v>0</v>
      </c>
      <c r="AW292" s="110"/>
      <c r="AX292" s="109">
        <f t="shared" si="933"/>
        <v>0</v>
      </c>
      <c r="AY292" s="110">
        <v>0</v>
      </c>
      <c r="AZ292" s="109">
        <f>(AY292*$E292*$F292*$G292*$I292*$AZ$11)</f>
        <v>0</v>
      </c>
      <c r="BA292" s="110">
        <v>0</v>
      </c>
      <c r="BB292" s="109">
        <f>(BA292*$E292*$F292*$G292*$I292*$BB$11)</f>
        <v>0</v>
      </c>
      <c r="BC292" s="110">
        <v>0</v>
      </c>
      <c r="BD292" s="109">
        <f>(BC292*$E292*$F292*$G292*$I292*$BD$11)</f>
        <v>0</v>
      </c>
      <c r="BE292" s="110"/>
      <c r="BF292" s="109">
        <f t="shared" si="937"/>
        <v>0</v>
      </c>
      <c r="BG292" s="110">
        <v>9</v>
      </c>
      <c r="BH292" s="109">
        <f t="shared" si="938"/>
        <v>325526.03999999998</v>
      </c>
      <c r="BI292" s="110">
        <v>0</v>
      </c>
      <c r="BJ292" s="109">
        <f t="shared" si="939"/>
        <v>0</v>
      </c>
      <c r="BK292" s="110">
        <v>0</v>
      </c>
      <c r="BL292" s="109">
        <f t="shared" si="940"/>
        <v>0</v>
      </c>
      <c r="BM292" s="110">
        <v>8</v>
      </c>
      <c r="BN292" s="109">
        <f t="shared" si="941"/>
        <v>289356.48</v>
      </c>
      <c r="BO292" s="110"/>
      <c r="BP292" s="109">
        <f t="shared" si="942"/>
        <v>0</v>
      </c>
      <c r="BQ292" s="110">
        <v>1</v>
      </c>
      <c r="BR292" s="109">
        <f t="shared" si="943"/>
        <v>46297.036799999994</v>
      </c>
      <c r="BS292" s="110">
        <v>8</v>
      </c>
      <c r="BT292" s="116">
        <f t="shared" si="944"/>
        <v>318292.12800000003</v>
      </c>
      <c r="BU292" s="133">
        <v>0</v>
      </c>
      <c r="BV292" s="109">
        <f t="shared" si="945"/>
        <v>0</v>
      </c>
      <c r="BW292" s="110">
        <v>0</v>
      </c>
      <c r="BX292" s="109">
        <f t="shared" si="946"/>
        <v>0</v>
      </c>
      <c r="BY292" s="110">
        <v>0</v>
      </c>
      <c r="BZ292" s="109">
        <f t="shared" si="947"/>
        <v>0</v>
      </c>
      <c r="CA292" s="110">
        <v>3</v>
      </c>
      <c r="CB292" s="109">
        <f t="shared" si="948"/>
        <v>108508.68</v>
      </c>
      <c r="CC292" s="134"/>
      <c r="CD292" s="110">
        <f t="shared" si="949"/>
        <v>0</v>
      </c>
      <c r="CE292" s="110">
        <v>0</v>
      </c>
      <c r="CF292" s="109">
        <f t="shared" si="950"/>
        <v>0</v>
      </c>
      <c r="CG292" s="110"/>
      <c r="CH292" s="109">
        <f t="shared" si="951"/>
        <v>0</v>
      </c>
      <c r="CI292" s="110">
        <v>2</v>
      </c>
      <c r="CJ292" s="109">
        <f t="shared" si="952"/>
        <v>42197.82</v>
      </c>
      <c r="CK292" s="110"/>
      <c r="CL292" s="109">
        <f t="shared" si="953"/>
        <v>0</v>
      </c>
      <c r="CM292" s="110">
        <v>21</v>
      </c>
      <c r="CN292" s="109">
        <f t="shared" si="954"/>
        <v>632967.29999999993</v>
      </c>
      <c r="CO292" s="110">
        <v>3</v>
      </c>
      <c r="CP292" s="109">
        <f t="shared" si="955"/>
        <v>100370.52900000001</v>
      </c>
      <c r="CQ292" s="110">
        <v>40</v>
      </c>
      <c r="CR292" s="109">
        <f t="shared" si="956"/>
        <v>1605928.4640000002</v>
      </c>
      <c r="CS292" s="110">
        <v>19</v>
      </c>
      <c r="CT292" s="109">
        <f t="shared" si="957"/>
        <v>824665.96799999999</v>
      </c>
      <c r="CU292" s="110">
        <v>0</v>
      </c>
      <c r="CV292" s="109">
        <f t="shared" si="958"/>
        <v>0</v>
      </c>
      <c r="CW292" s="132"/>
      <c r="CX292" s="109">
        <f t="shared" si="959"/>
        <v>0</v>
      </c>
      <c r="CY292" s="110">
        <v>0</v>
      </c>
      <c r="CZ292" s="116">
        <f t="shared" si="960"/>
        <v>0</v>
      </c>
      <c r="DA292" s="110"/>
      <c r="DB292" s="109">
        <f t="shared" si="961"/>
        <v>0</v>
      </c>
      <c r="DC292" s="134"/>
      <c r="DD292" s="109">
        <f t="shared" si="962"/>
        <v>0</v>
      </c>
      <c r="DE292" s="110"/>
      <c r="DF292" s="109">
        <f t="shared" si="963"/>
        <v>0</v>
      </c>
      <c r="DG292" s="110"/>
      <c r="DH292" s="109">
        <f t="shared" si="964"/>
        <v>0</v>
      </c>
      <c r="DI292" s="110">
        <v>5</v>
      </c>
      <c r="DJ292" s="122">
        <f t="shared" si="965"/>
        <v>307086.02325000003</v>
      </c>
      <c r="DK292" s="123">
        <f t="shared" si="966"/>
        <v>1069</v>
      </c>
      <c r="DL292" s="122">
        <f t="shared" si="966"/>
        <v>37769888.641049989</v>
      </c>
      <c r="DM292" s="1"/>
      <c r="DN292" s="1">
        <f t="shared" si="967"/>
        <v>994.17000000000007</v>
      </c>
      <c r="DO292" s="52">
        <f t="shared" si="968"/>
        <v>994.17000000000007</v>
      </c>
      <c r="DQ292" s="52">
        <f t="shared" si="969"/>
        <v>1069</v>
      </c>
    </row>
    <row r="293" spans="1:121" ht="30" hidden="1" customHeight="1" x14ac:dyDescent="0.25">
      <c r="A293" s="128"/>
      <c r="B293" s="129">
        <v>252</v>
      </c>
      <c r="C293" s="101" t="s">
        <v>673</v>
      </c>
      <c r="D293" s="102" t="s">
        <v>674</v>
      </c>
      <c r="E293" s="89">
        <v>23150</v>
      </c>
      <c r="F293" s="130">
        <v>1.37</v>
      </c>
      <c r="G293" s="104">
        <v>1</v>
      </c>
      <c r="H293" s="105"/>
      <c r="I293" s="106">
        <v>1.4</v>
      </c>
      <c r="J293" s="106">
        <v>1.68</v>
      </c>
      <c r="K293" s="106">
        <v>2.23</v>
      </c>
      <c r="L293" s="107">
        <v>2.57</v>
      </c>
      <c r="M293" s="110">
        <v>160</v>
      </c>
      <c r="N293" s="109">
        <f>(M293*$E293*$F293*$G293*$I293*$N$11)</f>
        <v>7814699.2000000002</v>
      </c>
      <c r="O293" s="202">
        <v>979</v>
      </c>
      <c r="P293" s="110">
        <f>(O293*$E293*$F293*$G293*$I293*$P$11)</f>
        <v>47816190.730000012</v>
      </c>
      <c r="Q293" s="110">
        <v>257</v>
      </c>
      <c r="R293" s="109">
        <f>(Q293*$E293*$F293*$G293*$I293*$R$11)</f>
        <v>12552360.590000002</v>
      </c>
      <c r="S293" s="110"/>
      <c r="T293" s="109">
        <f t="shared" si="918"/>
        <v>0</v>
      </c>
      <c r="U293" s="110"/>
      <c r="V293" s="109">
        <f>(U293*$E293*$F293*$G293*$I293*$V$11)</f>
        <v>0</v>
      </c>
      <c r="W293" s="110">
        <v>0</v>
      </c>
      <c r="X293" s="109">
        <f>(W293*$E293*$F293*$G293*$I293*$X$11)</f>
        <v>0</v>
      </c>
      <c r="Y293" s="110"/>
      <c r="Z293" s="109">
        <f>(Y293*$E293*$F293*$G293*$I293*$Z$11)</f>
        <v>0</v>
      </c>
      <c r="AA293" s="110">
        <v>0</v>
      </c>
      <c r="AB293" s="109">
        <f>(AA293*$E293*$F293*$G293*$I293*$AB$11)</f>
        <v>0</v>
      </c>
      <c r="AC293" s="110">
        <v>92</v>
      </c>
      <c r="AD293" s="109">
        <f>(AC293*$E293*$F293*$G293*$I293*$AD$11)</f>
        <v>4493452.04</v>
      </c>
      <c r="AE293" s="110">
        <v>0</v>
      </c>
      <c r="AF293" s="109">
        <f>(AE293*$E293*$F293*$G293*$I293*$AF$11)</f>
        <v>0</v>
      </c>
      <c r="AG293" s="110">
        <v>180</v>
      </c>
      <c r="AH293" s="109">
        <f t="shared" si="925"/>
        <v>8791536.5999999996</v>
      </c>
      <c r="AI293" s="110">
        <v>10</v>
      </c>
      <c r="AJ293" s="109">
        <f>(AI293*$E293*$F293*$G293*$I293*$AJ$11)</f>
        <v>488418.7</v>
      </c>
      <c r="AK293" s="110">
        <v>68</v>
      </c>
      <c r="AL293" s="110">
        <f>(AK293*$E293*$F293*$G293*$I293*$AL$11)</f>
        <v>3321247.1599999997</v>
      </c>
      <c r="AM293" s="110">
        <v>200</v>
      </c>
      <c r="AN293" s="109">
        <f>(AM293*$E293*$F293*$G293*$J293*$AN$11)</f>
        <v>11722048.800000003</v>
      </c>
      <c r="AO293" s="132"/>
      <c r="AP293" s="109">
        <f>(AO293*$E293*$F293*$G293*$J293*$AP$11)</f>
        <v>0</v>
      </c>
      <c r="AQ293" s="110"/>
      <c r="AR293" s="116">
        <f>(AQ293*$E293*$F293*$G293*$J293*$AR$11)</f>
        <v>0</v>
      </c>
      <c r="AS293" s="110"/>
      <c r="AT293" s="109">
        <f>(AS293*$E293*$F293*$G293*$I293*$AT$11)</f>
        <v>0</v>
      </c>
      <c r="AU293" s="110">
        <v>5</v>
      </c>
      <c r="AV293" s="110">
        <f>(AU293*$E293*$F293*$G293*$I293*$AV$11)</f>
        <v>199807.65</v>
      </c>
      <c r="AW293" s="110"/>
      <c r="AX293" s="109">
        <f t="shared" si="933"/>
        <v>0</v>
      </c>
      <c r="AY293" s="110"/>
      <c r="AZ293" s="109">
        <f>(AY293*$E293*$F293*$G293*$I293*$AZ$11)</f>
        <v>0</v>
      </c>
      <c r="BA293" s="110"/>
      <c r="BB293" s="109">
        <f>(BA293*$E293*$F293*$G293*$I293*$BB$11)</f>
        <v>0</v>
      </c>
      <c r="BC293" s="110"/>
      <c r="BD293" s="109">
        <f>(BC293*$E293*$F293*$G293*$I293*$BD$11)</f>
        <v>0</v>
      </c>
      <c r="BE293" s="110"/>
      <c r="BF293" s="109">
        <f t="shared" si="937"/>
        <v>0</v>
      </c>
      <c r="BG293" s="110">
        <v>169</v>
      </c>
      <c r="BH293" s="109">
        <f t="shared" si="938"/>
        <v>9004664.7599999998</v>
      </c>
      <c r="BI293" s="110">
        <v>0</v>
      </c>
      <c r="BJ293" s="109">
        <f t="shared" si="939"/>
        <v>0</v>
      </c>
      <c r="BK293" s="110">
        <v>0</v>
      </c>
      <c r="BL293" s="109">
        <f t="shared" si="940"/>
        <v>0</v>
      </c>
      <c r="BM293" s="110">
        <v>22</v>
      </c>
      <c r="BN293" s="109">
        <f t="shared" si="941"/>
        <v>1172204.8799999999</v>
      </c>
      <c r="BO293" s="110"/>
      <c r="BP293" s="109">
        <f t="shared" si="942"/>
        <v>0</v>
      </c>
      <c r="BQ293" s="110">
        <v>10</v>
      </c>
      <c r="BR293" s="109">
        <f t="shared" si="943"/>
        <v>682010.11200000008</v>
      </c>
      <c r="BS293" s="110">
        <v>79</v>
      </c>
      <c r="BT293" s="116">
        <f t="shared" si="944"/>
        <v>4630209.2760000005</v>
      </c>
      <c r="BU293" s="133"/>
      <c r="BV293" s="109">
        <f t="shared" si="945"/>
        <v>0</v>
      </c>
      <c r="BW293" s="110"/>
      <c r="BX293" s="109">
        <f t="shared" si="946"/>
        <v>0</v>
      </c>
      <c r="BY293" s="110"/>
      <c r="BZ293" s="109">
        <f t="shared" si="947"/>
        <v>0</v>
      </c>
      <c r="CA293" s="110">
        <v>3</v>
      </c>
      <c r="CB293" s="109">
        <f t="shared" si="948"/>
        <v>159846.12000000002</v>
      </c>
      <c r="CC293" s="134"/>
      <c r="CD293" s="110">
        <f t="shared" si="949"/>
        <v>0</v>
      </c>
      <c r="CE293" s="110">
        <v>0</v>
      </c>
      <c r="CF293" s="109">
        <f t="shared" si="950"/>
        <v>0</v>
      </c>
      <c r="CG293" s="110"/>
      <c r="CH293" s="109">
        <f t="shared" si="951"/>
        <v>0</v>
      </c>
      <c r="CI293" s="110">
        <v>17</v>
      </c>
      <c r="CJ293" s="109">
        <f t="shared" si="952"/>
        <v>528380.22999999986</v>
      </c>
      <c r="CK293" s="110">
        <v>10</v>
      </c>
      <c r="CL293" s="109">
        <f t="shared" si="953"/>
        <v>532820.4</v>
      </c>
      <c r="CM293" s="110">
        <v>21</v>
      </c>
      <c r="CN293" s="109">
        <f t="shared" si="954"/>
        <v>932435.7</v>
      </c>
      <c r="CO293" s="110">
        <v>11</v>
      </c>
      <c r="CP293" s="109">
        <f t="shared" si="955"/>
        <v>542144.75699999998</v>
      </c>
      <c r="CQ293" s="110">
        <v>36</v>
      </c>
      <c r="CR293" s="109">
        <f t="shared" si="956"/>
        <v>2129150.3184000002</v>
      </c>
      <c r="CS293" s="110">
        <v>2</v>
      </c>
      <c r="CT293" s="109">
        <f t="shared" si="957"/>
        <v>127876.89599999999</v>
      </c>
      <c r="CU293" s="110">
        <v>0</v>
      </c>
      <c r="CV293" s="109">
        <f t="shared" si="958"/>
        <v>0</v>
      </c>
      <c r="CW293" s="132"/>
      <c r="CX293" s="109">
        <f t="shared" si="959"/>
        <v>0</v>
      </c>
      <c r="CY293" s="110">
        <v>0</v>
      </c>
      <c r="CZ293" s="116">
        <f t="shared" si="960"/>
        <v>0</v>
      </c>
      <c r="DA293" s="110">
        <v>8</v>
      </c>
      <c r="DB293" s="109">
        <f t="shared" si="961"/>
        <v>426256.32</v>
      </c>
      <c r="DC293" s="134"/>
      <c r="DD293" s="109">
        <f t="shared" si="962"/>
        <v>0</v>
      </c>
      <c r="DE293" s="110">
        <v>12</v>
      </c>
      <c r="DF293" s="109">
        <f t="shared" si="963"/>
        <v>767261.37600000005</v>
      </c>
      <c r="DG293" s="110"/>
      <c r="DH293" s="109">
        <f t="shared" si="964"/>
        <v>0</v>
      </c>
      <c r="DI293" s="110">
        <v>5</v>
      </c>
      <c r="DJ293" s="122">
        <f t="shared" si="965"/>
        <v>452374.03425000003</v>
      </c>
      <c r="DK293" s="123">
        <f t="shared" si="966"/>
        <v>2356</v>
      </c>
      <c r="DL293" s="122">
        <f t="shared" si="966"/>
        <v>119287396.64965004</v>
      </c>
      <c r="DM293" s="1"/>
      <c r="DN293" s="1">
        <f t="shared" si="967"/>
        <v>3227.7200000000003</v>
      </c>
      <c r="DO293" s="52">
        <f t="shared" si="968"/>
        <v>3227.7200000000003</v>
      </c>
      <c r="DQ293" s="52">
        <f t="shared" si="969"/>
        <v>2356</v>
      </c>
    </row>
    <row r="294" spans="1:121" s="201" customFormat="1" ht="30" hidden="1" customHeight="1" x14ac:dyDescent="0.25">
      <c r="A294" s="184"/>
      <c r="B294" s="185">
        <v>253</v>
      </c>
      <c r="C294" s="101" t="s">
        <v>675</v>
      </c>
      <c r="D294" s="186" t="s">
        <v>676</v>
      </c>
      <c r="E294" s="89">
        <v>23150</v>
      </c>
      <c r="F294" s="187">
        <v>2.42</v>
      </c>
      <c r="G294" s="188">
        <v>0.9</v>
      </c>
      <c r="H294" s="254"/>
      <c r="I294" s="190">
        <v>1.4</v>
      </c>
      <c r="J294" s="190">
        <v>1.68</v>
      </c>
      <c r="K294" s="190">
        <v>2.23</v>
      </c>
      <c r="L294" s="191">
        <v>2.57</v>
      </c>
      <c r="M294" s="192">
        <v>150</v>
      </c>
      <c r="N294" s="193">
        <f>(M294*$E294*$F294*$G294*$I294*$N$11)</f>
        <v>11647181.700000001</v>
      </c>
      <c r="O294" s="192">
        <v>326</v>
      </c>
      <c r="P294" s="192">
        <f>(O294*$E294*$F294*$G294*$I294*$P$11)</f>
        <v>25313208.228000004</v>
      </c>
      <c r="Q294" s="192">
        <v>30</v>
      </c>
      <c r="R294" s="193">
        <f>(Q294*$E294*$F294*$G294*$I294*$R$11)</f>
        <v>2329436.3400000003</v>
      </c>
      <c r="S294" s="192"/>
      <c r="T294" s="109">
        <f t="shared" si="918"/>
        <v>0</v>
      </c>
      <c r="U294" s="192"/>
      <c r="V294" s="193">
        <f>(U294*$E294*$F294*$G294*$I294*$V$11)</f>
        <v>0</v>
      </c>
      <c r="W294" s="192">
        <v>0</v>
      </c>
      <c r="X294" s="193">
        <f>(W294*$E294*$F294*$G294*$I294*$X$11)</f>
        <v>0</v>
      </c>
      <c r="Y294" s="192"/>
      <c r="Z294" s="193">
        <f>(Y294*$E294*$F294*$G294*$I294*$Z$11)</f>
        <v>0</v>
      </c>
      <c r="AA294" s="192">
        <v>0</v>
      </c>
      <c r="AB294" s="193">
        <f>(AA294*$E294*$F294*$G294*$I294*$AB$11)</f>
        <v>0</v>
      </c>
      <c r="AC294" s="192">
        <v>2</v>
      </c>
      <c r="AD294" s="193">
        <f>(AC294*$E294*$F294*$G294*$I294*$AD$11)</f>
        <v>155295.75599999999</v>
      </c>
      <c r="AE294" s="192">
        <v>0</v>
      </c>
      <c r="AF294" s="193">
        <f>(AE294*$E294*$F294*$G294*$I294*$AF$11)</f>
        <v>0</v>
      </c>
      <c r="AG294" s="192">
        <v>5</v>
      </c>
      <c r="AH294" s="193">
        <f t="shared" si="925"/>
        <v>388239.39</v>
      </c>
      <c r="AI294" s="192"/>
      <c r="AJ294" s="193">
        <f>(AI294*$E294*$F294*$G294*$I294*$AJ$11)</f>
        <v>0</v>
      </c>
      <c r="AK294" s="192"/>
      <c r="AL294" s="192">
        <f>(AK294*$E294*$F294*$G294*$I294*$AL$11)</f>
        <v>0</v>
      </c>
      <c r="AM294" s="192">
        <v>60</v>
      </c>
      <c r="AN294" s="193">
        <f>(AM294*$E294*$F294*$G294*$J294*$AN$11)</f>
        <v>5590647.216</v>
      </c>
      <c r="AO294" s="304"/>
      <c r="AP294" s="193">
        <f>(AO294*$E294*$F294*$G294*$J294*$AP$11)</f>
        <v>0</v>
      </c>
      <c r="AQ294" s="192">
        <v>0</v>
      </c>
      <c r="AR294" s="196">
        <f>(AQ294*$E294*$F294*$G294*$J294*$AR$11)</f>
        <v>0</v>
      </c>
      <c r="AS294" s="192"/>
      <c r="AT294" s="193">
        <f>(AS294*$E294*$F294*$G294*$I294*$AT$11)</f>
        <v>0</v>
      </c>
      <c r="AU294" s="192"/>
      <c r="AV294" s="192">
        <f>(AU294*$E294*$F294*$G294*$I294*$AV$11)</f>
        <v>0</v>
      </c>
      <c r="AW294" s="192"/>
      <c r="AX294" s="193">
        <f t="shared" si="933"/>
        <v>0</v>
      </c>
      <c r="AY294" s="192"/>
      <c r="AZ294" s="193">
        <f>(AY294*$E294*$F294*$G294*$I294*$AZ$11)</f>
        <v>0</v>
      </c>
      <c r="BA294" s="192"/>
      <c r="BB294" s="193">
        <f>(BA294*$E294*$F294*$G294*$I294*$BB$11)</f>
        <v>0</v>
      </c>
      <c r="BC294" s="192"/>
      <c r="BD294" s="193">
        <f>(BC294*$E294*$F294*$G294*$I294*$BD$11)</f>
        <v>0</v>
      </c>
      <c r="BE294" s="192"/>
      <c r="BF294" s="193">
        <f t="shared" si="937"/>
        <v>0</v>
      </c>
      <c r="BG294" s="192">
        <v>5</v>
      </c>
      <c r="BH294" s="193">
        <f t="shared" si="938"/>
        <v>423533.88</v>
      </c>
      <c r="BI294" s="192">
        <v>0</v>
      </c>
      <c r="BJ294" s="193">
        <f t="shared" si="939"/>
        <v>0</v>
      </c>
      <c r="BK294" s="192">
        <v>0</v>
      </c>
      <c r="BL294" s="193">
        <f t="shared" si="940"/>
        <v>0</v>
      </c>
      <c r="BM294" s="192">
        <v>6</v>
      </c>
      <c r="BN294" s="193">
        <f t="shared" si="941"/>
        <v>508240.65600000002</v>
      </c>
      <c r="BO294" s="192"/>
      <c r="BP294" s="193">
        <f t="shared" si="942"/>
        <v>0</v>
      </c>
      <c r="BQ294" s="192"/>
      <c r="BR294" s="193">
        <f t="shared" si="943"/>
        <v>0</v>
      </c>
      <c r="BS294" s="192">
        <v>5</v>
      </c>
      <c r="BT294" s="196">
        <f t="shared" si="944"/>
        <v>465887.26800000004</v>
      </c>
      <c r="BU294" s="197"/>
      <c r="BV294" s="193">
        <f t="shared" si="945"/>
        <v>0</v>
      </c>
      <c r="BW294" s="192"/>
      <c r="BX294" s="193">
        <f t="shared" si="946"/>
        <v>0</v>
      </c>
      <c r="BY294" s="192"/>
      <c r="BZ294" s="193">
        <f t="shared" si="947"/>
        <v>0</v>
      </c>
      <c r="CA294" s="192"/>
      <c r="CB294" s="193">
        <f t="shared" si="948"/>
        <v>0</v>
      </c>
      <c r="CC294" s="198"/>
      <c r="CD294" s="192">
        <f t="shared" si="949"/>
        <v>0</v>
      </c>
      <c r="CE294" s="192">
        <v>0</v>
      </c>
      <c r="CF294" s="193">
        <f t="shared" si="950"/>
        <v>0</v>
      </c>
      <c r="CG294" s="192"/>
      <c r="CH294" s="193">
        <f t="shared" si="951"/>
        <v>0</v>
      </c>
      <c r="CI294" s="192"/>
      <c r="CJ294" s="193">
        <f t="shared" si="952"/>
        <v>0</v>
      </c>
      <c r="CK294" s="192"/>
      <c r="CL294" s="193">
        <f t="shared" si="953"/>
        <v>0</v>
      </c>
      <c r="CM294" s="192"/>
      <c r="CN294" s="193">
        <f t="shared" si="954"/>
        <v>0</v>
      </c>
      <c r="CO294" s="192">
        <v>2</v>
      </c>
      <c r="CP294" s="193">
        <f t="shared" si="955"/>
        <v>156707.5356</v>
      </c>
      <c r="CQ294" s="192">
        <v>5</v>
      </c>
      <c r="CR294" s="193">
        <f t="shared" si="956"/>
        <v>470122.60680000007</v>
      </c>
      <c r="CS294" s="192"/>
      <c r="CT294" s="193">
        <f t="shared" si="957"/>
        <v>0</v>
      </c>
      <c r="CU294" s="192">
        <v>0</v>
      </c>
      <c r="CV294" s="193">
        <f t="shared" si="958"/>
        <v>0</v>
      </c>
      <c r="CW294" s="195"/>
      <c r="CX294" s="193">
        <f t="shared" si="959"/>
        <v>0</v>
      </c>
      <c r="CY294" s="192">
        <v>0</v>
      </c>
      <c r="CZ294" s="196">
        <f t="shared" si="960"/>
        <v>0</v>
      </c>
      <c r="DA294" s="192"/>
      <c r="DB294" s="193">
        <f t="shared" si="961"/>
        <v>0</v>
      </c>
      <c r="DC294" s="198"/>
      <c r="DD294" s="193">
        <f t="shared" si="962"/>
        <v>0</v>
      </c>
      <c r="DE294" s="192"/>
      <c r="DF294" s="193">
        <f t="shared" si="963"/>
        <v>0</v>
      </c>
      <c r="DG294" s="192"/>
      <c r="DH294" s="193">
        <f t="shared" si="964"/>
        <v>0</v>
      </c>
      <c r="DI294" s="192"/>
      <c r="DJ294" s="199">
        <f t="shared" si="965"/>
        <v>0</v>
      </c>
      <c r="DK294" s="200">
        <f t="shared" si="966"/>
        <v>596</v>
      </c>
      <c r="DL294" s="199">
        <f t="shared" si="966"/>
        <v>47448500.576400004</v>
      </c>
      <c r="DN294" s="1">
        <f t="shared" si="967"/>
        <v>1442.32</v>
      </c>
      <c r="DO294" s="52">
        <f t="shared" si="968"/>
        <v>1442.32</v>
      </c>
      <c r="DQ294" s="52">
        <f t="shared" si="969"/>
        <v>536.4</v>
      </c>
    </row>
    <row r="295" spans="1:121" s="201" customFormat="1" ht="30" hidden="1" customHeight="1" x14ac:dyDescent="0.25">
      <c r="A295" s="184"/>
      <c r="B295" s="185">
        <v>254</v>
      </c>
      <c r="C295" s="101" t="s">
        <v>677</v>
      </c>
      <c r="D295" s="186" t="s">
        <v>678</v>
      </c>
      <c r="E295" s="89">
        <v>23150</v>
      </c>
      <c r="F295" s="187">
        <v>3.15</v>
      </c>
      <c r="G295" s="188">
        <v>0.9</v>
      </c>
      <c r="H295" s="254"/>
      <c r="I295" s="190">
        <v>1.4</v>
      </c>
      <c r="J295" s="190">
        <v>1.68</v>
      </c>
      <c r="K295" s="190">
        <v>2.23</v>
      </c>
      <c r="L295" s="191">
        <v>2.57</v>
      </c>
      <c r="M295" s="192">
        <v>90</v>
      </c>
      <c r="N295" s="193">
        <f>(M295*$E295*$F295*$G295*$I295*$N$11)</f>
        <v>9096352.6500000004</v>
      </c>
      <c r="O295" s="192">
        <v>1380</v>
      </c>
      <c r="P295" s="192">
        <f>(O295*$E295*$F295*$G295*$I295*$P$11)</f>
        <v>139477407.29999998</v>
      </c>
      <c r="Q295" s="192">
        <v>42</v>
      </c>
      <c r="R295" s="193">
        <f>(Q295*$E295*$F295*$G295*$I295*$R$11)</f>
        <v>4244964.57</v>
      </c>
      <c r="S295" s="192"/>
      <c r="T295" s="109">
        <f t="shared" si="918"/>
        <v>0</v>
      </c>
      <c r="U295" s="192">
        <v>0</v>
      </c>
      <c r="V295" s="193">
        <f>(U295*$E295*$F295*$G295*$I295*$V$11)</f>
        <v>0</v>
      </c>
      <c r="W295" s="192">
        <v>0</v>
      </c>
      <c r="X295" s="193">
        <f>(W295*$E295*$F295*$G295*$I295*$X$11)</f>
        <v>0</v>
      </c>
      <c r="Y295" s="192"/>
      <c r="Z295" s="193">
        <f>(Y295*$E295*$F295*$G295*$I295*$Z$11)</f>
        <v>0</v>
      </c>
      <c r="AA295" s="192">
        <v>0</v>
      </c>
      <c r="AB295" s="193">
        <f>(AA295*$E295*$F295*$G295*$I295*$AB$11)</f>
        <v>0</v>
      </c>
      <c r="AC295" s="192">
        <v>14</v>
      </c>
      <c r="AD295" s="193">
        <f>(AC295*$E295*$F295*$G295*$I295*$AD$11)</f>
        <v>1414988.19</v>
      </c>
      <c r="AE295" s="192">
        <v>0</v>
      </c>
      <c r="AF295" s="193">
        <f>(AE295*$E295*$F295*$G295*$I295*$AF$11)</f>
        <v>0</v>
      </c>
      <c r="AG295" s="192"/>
      <c r="AH295" s="193">
        <f t="shared" si="925"/>
        <v>0</v>
      </c>
      <c r="AI295" s="192"/>
      <c r="AJ295" s="193">
        <f>(AI295*$E295*$F295*$G295*$I295*$AJ$11)</f>
        <v>0</v>
      </c>
      <c r="AK295" s="192"/>
      <c r="AL295" s="192">
        <f>(AK295*$E295*$F295*$G295*$I295*$AL$11)</f>
        <v>0</v>
      </c>
      <c r="AM295" s="192">
        <v>400</v>
      </c>
      <c r="AN295" s="193">
        <f>(AM295*$E295*$F295*$G295*$J295*$AN$11)</f>
        <v>48513880.800000004</v>
      </c>
      <c r="AO295" s="195"/>
      <c r="AP295" s="193">
        <f>(AO295*$E295*$F295*$G295*$J295*$AP$11)</f>
        <v>0</v>
      </c>
      <c r="AQ295" s="192">
        <v>0</v>
      </c>
      <c r="AR295" s="196">
        <f>(AQ295*$E295*$F295*$G295*$J295*$AR$11)</f>
        <v>0</v>
      </c>
      <c r="AS295" s="192"/>
      <c r="AT295" s="193">
        <f>(AS295*$E295*$F295*$G295*$I295*$AT$11)</f>
        <v>0</v>
      </c>
      <c r="AU295" s="192">
        <v>0</v>
      </c>
      <c r="AV295" s="192">
        <f>(AU295*$E295*$F295*$G295*$I295*$AV$11)</f>
        <v>0</v>
      </c>
      <c r="AW295" s="192"/>
      <c r="AX295" s="193">
        <f t="shared" si="933"/>
        <v>0</v>
      </c>
      <c r="AY295" s="192"/>
      <c r="AZ295" s="193">
        <f>(AY295*$E295*$F295*$G295*$I295*$AZ$11)</f>
        <v>0</v>
      </c>
      <c r="BA295" s="192"/>
      <c r="BB295" s="193">
        <f>(BA295*$E295*$F295*$G295*$I295*$BB$11)</f>
        <v>0</v>
      </c>
      <c r="BC295" s="192"/>
      <c r="BD295" s="193">
        <f>(BC295*$E295*$F295*$G295*$I295*$BD$11)</f>
        <v>0</v>
      </c>
      <c r="BE295" s="192"/>
      <c r="BF295" s="193">
        <f t="shared" si="937"/>
        <v>0</v>
      </c>
      <c r="BG295" s="192">
        <v>60</v>
      </c>
      <c r="BH295" s="193">
        <f t="shared" si="938"/>
        <v>6615529.2000000002</v>
      </c>
      <c r="BI295" s="192">
        <v>0</v>
      </c>
      <c r="BJ295" s="193">
        <f t="shared" si="939"/>
        <v>0</v>
      </c>
      <c r="BK295" s="192">
        <v>0</v>
      </c>
      <c r="BL295" s="193">
        <f t="shared" si="940"/>
        <v>0</v>
      </c>
      <c r="BM295" s="192">
        <v>8</v>
      </c>
      <c r="BN295" s="193">
        <f t="shared" si="941"/>
        <v>882070.55999999994</v>
      </c>
      <c r="BO295" s="192"/>
      <c r="BP295" s="193">
        <f t="shared" si="942"/>
        <v>0</v>
      </c>
      <c r="BQ295" s="192"/>
      <c r="BR295" s="193">
        <f t="shared" si="943"/>
        <v>0</v>
      </c>
      <c r="BS295" s="192">
        <v>1</v>
      </c>
      <c r="BT295" s="196">
        <f t="shared" si="944"/>
        <v>121284.702</v>
      </c>
      <c r="BU295" s="197"/>
      <c r="BV295" s="193">
        <f t="shared" si="945"/>
        <v>0</v>
      </c>
      <c r="BW295" s="192"/>
      <c r="BX295" s="193">
        <f t="shared" si="946"/>
        <v>0</v>
      </c>
      <c r="BY295" s="192"/>
      <c r="BZ295" s="193">
        <f t="shared" si="947"/>
        <v>0</v>
      </c>
      <c r="CA295" s="192"/>
      <c r="CB295" s="193">
        <f t="shared" si="948"/>
        <v>0</v>
      </c>
      <c r="CC295" s="198"/>
      <c r="CD295" s="192">
        <f t="shared" si="949"/>
        <v>0</v>
      </c>
      <c r="CE295" s="192">
        <v>0</v>
      </c>
      <c r="CF295" s="193">
        <f t="shared" si="950"/>
        <v>0</v>
      </c>
      <c r="CG295" s="192"/>
      <c r="CH295" s="193">
        <f t="shared" si="951"/>
        <v>0</v>
      </c>
      <c r="CI295" s="192"/>
      <c r="CJ295" s="193">
        <f t="shared" si="952"/>
        <v>0</v>
      </c>
      <c r="CK295" s="192"/>
      <c r="CL295" s="193">
        <f t="shared" si="953"/>
        <v>0</v>
      </c>
      <c r="CM295" s="192"/>
      <c r="CN295" s="193">
        <f t="shared" si="954"/>
        <v>0</v>
      </c>
      <c r="CO295" s="192"/>
      <c r="CP295" s="193">
        <f t="shared" si="955"/>
        <v>0</v>
      </c>
      <c r="CQ295" s="192">
        <v>9</v>
      </c>
      <c r="CR295" s="193">
        <f t="shared" si="956"/>
        <v>1101485.6118000001</v>
      </c>
      <c r="CS295" s="192"/>
      <c r="CT295" s="193">
        <f t="shared" si="957"/>
        <v>0</v>
      </c>
      <c r="CU295" s="192">
        <v>0</v>
      </c>
      <c r="CV295" s="193">
        <f t="shared" si="958"/>
        <v>0</v>
      </c>
      <c r="CW295" s="195"/>
      <c r="CX295" s="193">
        <f t="shared" si="959"/>
        <v>0</v>
      </c>
      <c r="CY295" s="192">
        <v>0</v>
      </c>
      <c r="CZ295" s="196">
        <f t="shared" si="960"/>
        <v>0</v>
      </c>
      <c r="DA295" s="192"/>
      <c r="DB295" s="193">
        <f t="shared" si="961"/>
        <v>0</v>
      </c>
      <c r="DC295" s="198"/>
      <c r="DD295" s="193">
        <f t="shared" si="962"/>
        <v>0</v>
      </c>
      <c r="DE295" s="192"/>
      <c r="DF295" s="193">
        <f t="shared" si="963"/>
        <v>0</v>
      </c>
      <c r="DG295" s="192"/>
      <c r="DH295" s="193">
        <f t="shared" si="964"/>
        <v>0</v>
      </c>
      <c r="DI295" s="192"/>
      <c r="DJ295" s="199">
        <f t="shared" si="965"/>
        <v>0</v>
      </c>
      <c r="DK295" s="200">
        <f t="shared" si="966"/>
        <v>2004</v>
      </c>
      <c r="DL295" s="199">
        <f t="shared" si="966"/>
        <v>211467963.58379999</v>
      </c>
      <c r="DN295" s="1">
        <f t="shared" si="967"/>
        <v>6312.5999999999995</v>
      </c>
      <c r="DO295" s="52">
        <f t="shared" si="968"/>
        <v>6312.5999999999995</v>
      </c>
      <c r="DQ295" s="52">
        <f t="shared" si="969"/>
        <v>1803.6000000000001</v>
      </c>
    </row>
    <row r="296" spans="1:121" s="127" customFormat="1" ht="15.75" customHeight="1" x14ac:dyDescent="0.25">
      <c r="A296" s="85">
        <v>30</v>
      </c>
      <c r="B296" s="138"/>
      <c r="C296" s="139"/>
      <c r="D296" s="88" t="s">
        <v>679</v>
      </c>
      <c r="E296" s="89">
        <v>23150</v>
      </c>
      <c r="F296" s="247">
        <v>1.2</v>
      </c>
      <c r="G296" s="124">
        <v>1</v>
      </c>
      <c r="H296" s="105"/>
      <c r="I296" s="125">
        <v>1.4</v>
      </c>
      <c r="J296" s="125">
        <v>1.68</v>
      </c>
      <c r="K296" s="125">
        <v>2.23</v>
      </c>
      <c r="L296" s="126">
        <v>2.57</v>
      </c>
      <c r="M296" s="95">
        <f>SUM(M297:M311)</f>
        <v>1234</v>
      </c>
      <c r="N296" s="95">
        <f t="shared" ref="N296:BY296" si="970">SUM(N297:N311)</f>
        <v>66348488.010000005</v>
      </c>
      <c r="O296" s="95">
        <f t="shared" si="970"/>
        <v>5</v>
      </c>
      <c r="P296" s="95">
        <f t="shared" si="970"/>
        <v>199645.6</v>
      </c>
      <c r="Q296" s="95">
        <f t="shared" si="970"/>
        <v>478</v>
      </c>
      <c r="R296" s="95">
        <f t="shared" si="970"/>
        <v>12912079.18</v>
      </c>
      <c r="S296" s="95">
        <f t="shared" si="970"/>
        <v>20</v>
      </c>
      <c r="T296" s="95">
        <f t="shared" si="970"/>
        <v>532372.06166666676</v>
      </c>
      <c r="U296" s="95">
        <f t="shared" si="970"/>
        <v>120</v>
      </c>
      <c r="V296" s="95">
        <f t="shared" si="970"/>
        <v>9208510.6960000005</v>
      </c>
      <c r="W296" s="95">
        <f t="shared" si="970"/>
        <v>0</v>
      </c>
      <c r="X296" s="95">
        <f t="shared" si="970"/>
        <v>0</v>
      </c>
      <c r="Y296" s="95">
        <f t="shared" si="970"/>
        <v>0</v>
      </c>
      <c r="Z296" s="95">
        <f t="shared" si="970"/>
        <v>0</v>
      </c>
      <c r="AA296" s="95">
        <f t="shared" si="970"/>
        <v>0</v>
      </c>
      <c r="AB296" s="95">
        <f t="shared" si="970"/>
        <v>0</v>
      </c>
      <c r="AC296" s="95">
        <f t="shared" si="970"/>
        <v>91</v>
      </c>
      <c r="AD296" s="95">
        <f t="shared" si="970"/>
        <v>4857221.8800000008</v>
      </c>
      <c r="AE296" s="95">
        <f t="shared" si="970"/>
        <v>0</v>
      </c>
      <c r="AF296" s="95">
        <f t="shared" si="970"/>
        <v>0</v>
      </c>
      <c r="AG296" s="95">
        <f t="shared" si="970"/>
        <v>0</v>
      </c>
      <c r="AH296" s="95">
        <f t="shared" si="970"/>
        <v>0</v>
      </c>
      <c r="AI296" s="95">
        <f t="shared" si="970"/>
        <v>1825</v>
      </c>
      <c r="AJ296" s="95">
        <f t="shared" si="970"/>
        <v>74327748.985000014</v>
      </c>
      <c r="AK296" s="95">
        <f t="shared" si="970"/>
        <v>94</v>
      </c>
      <c r="AL296" s="95">
        <f t="shared" si="970"/>
        <v>2909478.11</v>
      </c>
      <c r="AM296" s="95">
        <f t="shared" si="970"/>
        <v>0</v>
      </c>
      <c r="AN296" s="95">
        <f t="shared" si="970"/>
        <v>0</v>
      </c>
      <c r="AO296" s="95">
        <f t="shared" si="970"/>
        <v>15</v>
      </c>
      <c r="AP296" s="95">
        <f t="shared" si="970"/>
        <v>1356934.1016000002</v>
      </c>
      <c r="AQ296" s="95">
        <f t="shared" si="970"/>
        <v>140</v>
      </c>
      <c r="AR296" s="95">
        <f t="shared" si="970"/>
        <v>6110283.2280000001</v>
      </c>
      <c r="AS296" s="95">
        <f t="shared" si="970"/>
        <v>7</v>
      </c>
      <c r="AT296" s="95">
        <f t="shared" si="970"/>
        <v>182792.4</v>
      </c>
      <c r="AU296" s="95">
        <f t="shared" si="970"/>
        <v>20</v>
      </c>
      <c r="AV296" s="95">
        <f t="shared" si="970"/>
        <v>521645.43200000003</v>
      </c>
      <c r="AW296" s="95">
        <f>SUM(AW297:AW311)</f>
        <v>0</v>
      </c>
      <c r="AX296" s="95">
        <f>SUM(AX297:AX311)</f>
        <v>0</v>
      </c>
      <c r="AY296" s="95">
        <f>SUM(AY297:AY311)</f>
        <v>0</v>
      </c>
      <c r="AZ296" s="95">
        <f t="shared" si="970"/>
        <v>0</v>
      </c>
      <c r="BA296" s="95">
        <f t="shared" si="970"/>
        <v>0</v>
      </c>
      <c r="BB296" s="95">
        <f t="shared" si="970"/>
        <v>0</v>
      </c>
      <c r="BC296" s="95">
        <f t="shared" si="970"/>
        <v>0</v>
      </c>
      <c r="BD296" s="95">
        <f t="shared" si="970"/>
        <v>0</v>
      </c>
      <c r="BE296" s="95">
        <f t="shared" si="970"/>
        <v>134</v>
      </c>
      <c r="BF296" s="95">
        <f t="shared" si="970"/>
        <v>3588940.7959999992</v>
      </c>
      <c r="BG296" s="95">
        <f t="shared" si="970"/>
        <v>1240</v>
      </c>
      <c r="BH296" s="95">
        <f t="shared" si="970"/>
        <v>60356533.691999994</v>
      </c>
      <c r="BI296" s="95">
        <f t="shared" si="970"/>
        <v>148</v>
      </c>
      <c r="BJ296" s="95">
        <f t="shared" si="970"/>
        <v>5437762.7639999995</v>
      </c>
      <c r="BK296" s="95">
        <f t="shared" si="970"/>
        <v>0</v>
      </c>
      <c r="BL296" s="95">
        <f t="shared" si="970"/>
        <v>0</v>
      </c>
      <c r="BM296" s="95">
        <f t="shared" si="970"/>
        <v>166</v>
      </c>
      <c r="BN296" s="95">
        <f t="shared" si="970"/>
        <v>4217059.5600000005</v>
      </c>
      <c r="BO296" s="95">
        <f t="shared" si="970"/>
        <v>76</v>
      </c>
      <c r="BP296" s="95">
        <f t="shared" si="970"/>
        <v>2077416.18</v>
      </c>
      <c r="BQ296" s="95">
        <f t="shared" si="970"/>
        <v>226</v>
      </c>
      <c r="BR296" s="95">
        <f t="shared" si="970"/>
        <v>8123263.1423999984</v>
      </c>
      <c r="BS296" s="95">
        <f t="shared" si="970"/>
        <v>215</v>
      </c>
      <c r="BT296" s="97">
        <f t="shared" si="970"/>
        <v>6444054.3720000004</v>
      </c>
      <c r="BU296" s="98">
        <f t="shared" si="970"/>
        <v>2</v>
      </c>
      <c r="BV296" s="95">
        <f t="shared" si="970"/>
        <v>61877.171999999999</v>
      </c>
      <c r="BW296" s="95">
        <f t="shared" si="970"/>
        <v>159</v>
      </c>
      <c r="BX296" s="95">
        <f t="shared" si="970"/>
        <v>4831815.6809999999</v>
      </c>
      <c r="BY296" s="95">
        <f t="shared" si="970"/>
        <v>5</v>
      </c>
      <c r="BZ296" s="95">
        <f t="shared" ref="BZ296:DQ296" si="971">SUM(BZ297:BZ311)</f>
        <v>230110.99999999997</v>
      </c>
      <c r="CA296" s="95">
        <f>SUM(CA297:CA311)</f>
        <v>179</v>
      </c>
      <c r="CB296" s="95">
        <f>SUM(CB297:CB311)</f>
        <v>5175747.3600000003</v>
      </c>
      <c r="CC296" s="99">
        <f t="shared" si="971"/>
        <v>0</v>
      </c>
      <c r="CD296" s="95">
        <f t="shared" si="971"/>
        <v>0</v>
      </c>
      <c r="CE296" s="95">
        <f t="shared" si="971"/>
        <v>65</v>
      </c>
      <c r="CF296" s="95">
        <f t="shared" si="971"/>
        <v>1295589.75</v>
      </c>
      <c r="CG296" s="95">
        <f t="shared" si="971"/>
        <v>5</v>
      </c>
      <c r="CH296" s="95">
        <f t="shared" si="971"/>
        <v>97554.099999999991</v>
      </c>
      <c r="CI296" s="95">
        <f t="shared" si="971"/>
        <v>28</v>
      </c>
      <c r="CJ296" s="95">
        <f t="shared" si="971"/>
        <v>511818.72</v>
      </c>
      <c r="CK296" s="95">
        <f t="shared" si="971"/>
        <v>128</v>
      </c>
      <c r="CL296" s="95">
        <f t="shared" si="971"/>
        <v>3502743.16</v>
      </c>
      <c r="CM296" s="95">
        <f t="shared" si="971"/>
        <v>177</v>
      </c>
      <c r="CN296" s="95">
        <f t="shared" si="971"/>
        <v>3767662.5</v>
      </c>
      <c r="CO296" s="95">
        <f t="shared" si="971"/>
        <v>145</v>
      </c>
      <c r="CP296" s="95">
        <f t="shared" si="971"/>
        <v>3405516.4010000001</v>
      </c>
      <c r="CQ296" s="95">
        <f t="shared" si="971"/>
        <v>369</v>
      </c>
      <c r="CR296" s="95">
        <f t="shared" si="971"/>
        <v>11613153.922440002</v>
      </c>
      <c r="CS296" s="95">
        <f t="shared" si="971"/>
        <v>112</v>
      </c>
      <c r="CT296" s="95">
        <f t="shared" si="971"/>
        <v>3213101.4719999996</v>
      </c>
      <c r="CU296" s="95">
        <f t="shared" si="971"/>
        <v>260</v>
      </c>
      <c r="CV296" s="95">
        <f t="shared" si="971"/>
        <v>8616522.5999999996</v>
      </c>
      <c r="CW296" s="95">
        <f t="shared" si="971"/>
        <v>20</v>
      </c>
      <c r="CX296" s="95">
        <f t="shared" si="971"/>
        <v>602048.16</v>
      </c>
      <c r="CY296" s="95">
        <f t="shared" si="971"/>
        <v>0</v>
      </c>
      <c r="CZ296" s="95">
        <f t="shared" si="971"/>
        <v>0</v>
      </c>
      <c r="DA296" s="95">
        <f t="shared" si="971"/>
        <v>29</v>
      </c>
      <c r="DB296" s="95">
        <f t="shared" si="971"/>
        <v>750615.60000000009</v>
      </c>
      <c r="DC296" s="95">
        <f t="shared" si="971"/>
        <v>18</v>
      </c>
      <c r="DD296" s="95">
        <f t="shared" si="971"/>
        <v>507929.51999999996</v>
      </c>
      <c r="DE296" s="95">
        <f t="shared" si="971"/>
        <v>70</v>
      </c>
      <c r="DF296" s="95">
        <f t="shared" si="971"/>
        <v>2406792.5279999995</v>
      </c>
      <c r="DG296" s="95">
        <f t="shared" si="971"/>
        <v>34</v>
      </c>
      <c r="DH296" s="95">
        <f t="shared" si="971"/>
        <v>1466961.7919999999</v>
      </c>
      <c r="DI296" s="95">
        <f t="shared" si="971"/>
        <v>83</v>
      </c>
      <c r="DJ296" s="95">
        <f t="shared" si="971"/>
        <v>3729166.0409000004</v>
      </c>
      <c r="DK296" s="95">
        <f t="shared" si="971"/>
        <v>8142</v>
      </c>
      <c r="DL296" s="95">
        <f t="shared" si="971"/>
        <v>325498957.67000663</v>
      </c>
      <c r="DM296" s="95">
        <f t="shared" si="971"/>
        <v>0</v>
      </c>
      <c r="DN296" s="95">
        <f t="shared" si="971"/>
        <v>8818.01</v>
      </c>
      <c r="DO296" s="95">
        <f t="shared" si="971"/>
        <v>8818.01</v>
      </c>
      <c r="DQ296" s="95">
        <f t="shared" si="971"/>
        <v>8061.75</v>
      </c>
    </row>
    <row r="297" spans="1:121" ht="30" hidden="1" customHeight="1" x14ac:dyDescent="0.25">
      <c r="A297" s="128"/>
      <c r="B297" s="129">
        <v>255</v>
      </c>
      <c r="C297" s="101" t="s">
        <v>680</v>
      </c>
      <c r="D297" s="102" t="s">
        <v>681</v>
      </c>
      <c r="E297" s="89">
        <v>23150</v>
      </c>
      <c r="F297" s="130">
        <v>0.86</v>
      </c>
      <c r="G297" s="104">
        <v>1</v>
      </c>
      <c r="H297" s="105"/>
      <c r="I297" s="106">
        <v>1.4</v>
      </c>
      <c r="J297" s="106">
        <v>1.68</v>
      </c>
      <c r="K297" s="106">
        <v>2.23</v>
      </c>
      <c r="L297" s="107">
        <v>2.57</v>
      </c>
      <c r="M297" s="110">
        <v>180</v>
      </c>
      <c r="N297" s="109">
        <f>(M297*$E297*$F297*$G297*$I297*$N$11)</f>
        <v>5518774.8000000007</v>
      </c>
      <c r="O297" s="110">
        <v>0</v>
      </c>
      <c r="P297" s="110">
        <f>(O297*$E297*$F297*$G297*$I297*$P$11)</f>
        <v>0</v>
      </c>
      <c r="Q297" s="110">
        <v>235</v>
      </c>
      <c r="R297" s="109">
        <f>(Q297*$E297*$F297*$G297*$I297*$R$11)</f>
        <v>7205067.1000000006</v>
      </c>
      <c r="S297" s="110"/>
      <c r="T297" s="109">
        <f t="shared" ref="T297:T299" si="972">(S297/12*2*$E297*$F297*$G297*$I297*$T$11)+(S297/12*10*$E297*$F297*$G297*$I297*$T$12)</f>
        <v>0</v>
      </c>
      <c r="U297" s="110">
        <v>0</v>
      </c>
      <c r="V297" s="109">
        <f>(U297*$E297*$F297*$G297*$I297*$V$11)</f>
        <v>0</v>
      </c>
      <c r="W297" s="110">
        <v>0</v>
      </c>
      <c r="X297" s="109">
        <f>(W297*$E297*$F297*$G297*$I297*$X$11)</f>
        <v>0</v>
      </c>
      <c r="Y297" s="110"/>
      <c r="Z297" s="109">
        <f>(Y297*$E297*$F297*$G297*$I297*$Z$11)</f>
        <v>0</v>
      </c>
      <c r="AA297" s="110">
        <v>0</v>
      </c>
      <c r="AB297" s="109">
        <f>(AA297*$E297*$F297*$G297*$I297*$AB$11)</f>
        <v>0</v>
      </c>
      <c r="AC297" s="110">
        <v>20</v>
      </c>
      <c r="AD297" s="109">
        <f>(AC297*$E297*$F297*$G297*$I297*$AD$11)</f>
        <v>613197.20000000007</v>
      </c>
      <c r="AE297" s="110">
        <v>0</v>
      </c>
      <c r="AF297" s="109">
        <f>(AE297*$E297*$F297*$G297*$I297*$AF$11)</f>
        <v>0</v>
      </c>
      <c r="AG297" s="110"/>
      <c r="AH297" s="109">
        <f>(AG297*$E297*$F297*$G297*$I297*$AH$11)</f>
        <v>0</v>
      </c>
      <c r="AI297" s="110">
        <v>352</v>
      </c>
      <c r="AJ297" s="109">
        <f>(AI297*$E297*$F297*$G297*$I297*$AJ$11)</f>
        <v>10792270.720000001</v>
      </c>
      <c r="AK297" s="110">
        <v>78</v>
      </c>
      <c r="AL297" s="110">
        <f>(AK297*$E297*$F297*$G297*$I297*$AL$11)</f>
        <v>2391469.08</v>
      </c>
      <c r="AM297" s="110"/>
      <c r="AN297" s="109">
        <f>(AM297*$E297*$F297*$G297*$J297*$AN$11)</f>
        <v>0</v>
      </c>
      <c r="AO297" s="131"/>
      <c r="AP297" s="109">
        <f>(AO297*$E297*$F297*$G297*$J297*$AP$11)</f>
        <v>0</v>
      </c>
      <c r="AQ297" s="110">
        <v>49</v>
      </c>
      <c r="AR297" s="116">
        <f>(AQ297*$E297*$F297*$G297*$J297*$AR$11)</f>
        <v>1802799.7679999999</v>
      </c>
      <c r="AS297" s="110">
        <v>5</v>
      </c>
      <c r="AT297" s="109">
        <f>(AS297*$E297*$F297*$G297*$I297*$AT$11)</f>
        <v>139363</v>
      </c>
      <c r="AU297" s="110"/>
      <c r="AV297" s="110">
        <f>(AU297*$E297*$F297*$G297*$I297*$AV$11)</f>
        <v>0</v>
      </c>
      <c r="AW297" s="110"/>
      <c r="AX297" s="109">
        <f>(AW297*$E297*$F297*$G297*$I297*$AX$11)</f>
        <v>0</v>
      </c>
      <c r="AY297" s="110">
        <v>0</v>
      </c>
      <c r="AZ297" s="109">
        <f>(AY297*$E297*$F297*$G297*$I297*$AZ$11)</f>
        <v>0</v>
      </c>
      <c r="BA297" s="110">
        <v>0</v>
      </c>
      <c r="BB297" s="109">
        <f>(BA297*$E297*$F297*$G297*$I297*$BB$11)</f>
        <v>0</v>
      </c>
      <c r="BC297" s="110">
        <v>0</v>
      </c>
      <c r="BD297" s="109">
        <f>(BC297*$E297*$F297*$G297*$I297*$BD$11)</f>
        <v>0</v>
      </c>
      <c r="BE297" s="110">
        <v>32</v>
      </c>
      <c r="BF297" s="109">
        <f>(BE297*$E297*$F297*$G297*$I297*$BF$11)</f>
        <v>1141661.696</v>
      </c>
      <c r="BG297" s="110">
        <v>123</v>
      </c>
      <c r="BH297" s="109">
        <f>(BG297*$E297*$F297*$G297*$J297*$BH$11)</f>
        <v>4113995.76</v>
      </c>
      <c r="BI297" s="110">
        <v>118</v>
      </c>
      <c r="BJ297" s="109">
        <f>(BI297*$E297*$F297*$G297*$J297*$BJ$11)</f>
        <v>4538774.1839999994</v>
      </c>
      <c r="BK297" s="110">
        <v>0</v>
      </c>
      <c r="BL297" s="109">
        <f>(BK297*$E297*$F297*$G297*$J297*$BL$11)</f>
        <v>0</v>
      </c>
      <c r="BM297" s="110">
        <v>38</v>
      </c>
      <c r="BN297" s="109">
        <f>(BM297*$E297*$F297*$G297*$J297*$BN$11)</f>
        <v>1270990.56</v>
      </c>
      <c r="BO297" s="110">
        <v>50</v>
      </c>
      <c r="BP297" s="109">
        <f>(BO297*$E297*$F297*$G297*$J297*$BP$11)</f>
        <v>1505120.4000000001</v>
      </c>
      <c r="BQ297" s="110">
        <v>84</v>
      </c>
      <c r="BR297" s="109">
        <f>(BQ297*$E297*$F297*$G297*$J297*$BR$11)</f>
        <v>3596234.3424</v>
      </c>
      <c r="BS297" s="110">
        <v>65</v>
      </c>
      <c r="BT297" s="116">
        <f>(BS297*$E297*$F297*$G297*$J297*$BT$11)</f>
        <v>2391469.08</v>
      </c>
      <c r="BU297" s="133">
        <v>2</v>
      </c>
      <c r="BV297" s="109">
        <f>(BU297*$E297*$F297*$G297*$I297*$BV$11)</f>
        <v>61877.171999999999</v>
      </c>
      <c r="BW297" s="110">
        <v>150</v>
      </c>
      <c r="BX297" s="109">
        <f>(BW297*$E297*$F297*$G297*$I297*$BX$11)</f>
        <v>4640787.8999999994</v>
      </c>
      <c r="BY297" s="110">
        <v>0</v>
      </c>
      <c r="BZ297" s="109">
        <f>(BY297*$E297*$F297*$G297*$I297*$BZ$11)</f>
        <v>0</v>
      </c>
      <c r="CA297" s="119">
        <v>80</v>
      </c>
      <c r="CB297" s="109">
        <f>(CA297*$E297*$F297*$G297*$J297*$CB$11)</f>
        <v>2675769.6</v>
      </c>
      <c r="CC297" s="134"/>
      <c r="CD297" s="110">
        <f>(CC297*$E297*$F297*$G297*$I297*$CD$11)</f>
        <v>0</v>
      </c>
      <c r="CE297" s="110"/>
      <c r="CF297" s="109">
        <f>(CE297*$E297*$F297*$G297*$I297*$CF$11)</f>
        <v>0</v>
      </c>
      <c r="CG297" s="110">
        <v>5</v>
      </c>
      <c r="CH297" s="109">
        <f>(CG297*$E297*$F297*$G297*$I297*$CH$11)</f>
        <v>97554.099999999991</v>
      </c>
      <c r="CI297" s="110">
        <v>20</v>
      </c>
      <c r="CJ297" s="109">
        <f>(CI297*$E297*$F297*$G297*$I297*$CJ$11)</f>
        <v>390216.39999999997</v>
      </c>
      <c r="CK297" s="110">
        <v>50</v>
      </c>
      <c r="CL297" s="109">
        <f>(CK297*$E297*$F297*$G297*$I297*$CL$11)</f>
        <v>1672356</v>
      </c>
      <c r="CM297" s="110">
        <v>46</v>
      </c>
      <c r="CN297" s="109">
        <f>(CM297*$E297*$F297*$G297*$I297*$CN$11)</f>
        <v>1282139.5999999999</v>
      </c>
      <c r="CO297" s="110">
        <v>40</v>
      </c>
      <c r="CP297" s="109">
        <f>(CO297*$E297*$F297*$G297*$I297*$CP$11)</f>
        <v>1237543.4400000002</v>
      </c>
      <c r="CQ297" s="110">
        <v>130</v>
      </c>
      <c r="CR297" s="109">
        <f>(CQ297*$E297*$F297*$G297*$J297*$CR$11)</f>
        <v>4826419.4160000002</v>
      </c>
      <c r="CS297" s="110">
        <v>25</v>
      </c>
      <c r="CT297" s="109">
        <f>(CS297*$E297*$F297*$G297*$J297*$CT$11)</f>
        <v>1003413.6</v>
      </c>
      <c r="CU297" s="110">
        <v>253</v>
      </c>
      <c r="CV297" s="109">
        <f>(CU297*$E297*$F297*$G297*$J297*$CV$11)</f>
        <v>8462121.3599999994</v>
      </c>
      <c r="CW297" s="132">
        <v>20</v>
      </c>
      <c r="CX297" s="109">
        <f>(CW297*$E297*$F297*$G297*$J297*$CX$11)</f>
        <v>602048.16</v>
      </c>
      <c r="CY297" s="110">
        <v>0</v>
      </c>
      <c r="CZ297" s="116">
        <f>(CY297*$E297*$F297*$G297*$J297*$CZ$11)</f>
        <v>0</v>
      </c>
      <c r="DA297" s="110">
        <v>9</v>
      </c>
      <c r="DB297" s="109">
        <f>(DA297*$E297*$F297*$G297*$J297*$DB$11)</f>
        <v>301024.08</v>
      </c>
      <c r="DC297" s="134">
        <v>10</v>
      </c>
      <c r="DD297" s="109">
        <f>(DC297*$E297*$F297*$G297*$J297*$DD$11)</f>
        <v>334471.2</v>
      </c>
      <c r="DE297" s="110">
        <v>35</v>
      </c>
      <c r="DF297" s="109">
        <f>(DE297*$E297*$F297*$G297*$J297*$DF$11)</f>
        <v>1404779.0399999998</v>
      </c>
      <c r="DG297" s="110">
        <v>18</v>
      </c>
      <c r="DH297" s="109">
        <f>(DG297*$E297*$F297*$G297*$K297*$DH$11)</f>
        <v>958976.71199999994</v>
      </c>
      <c r="DI297" s="110">
        <v>38</v>
      </c>
      <c r="DJ297" s="122">
        <f>(DI297*$E297*$F297*$G297*$L297*$DJ$11)</f>
        <v>2158187.3634000001</v>
      </c>
      <c r="DK297" s="123">
        <f t="shared" ref="DK297:DL311" si="973">SUM(M297,O297,Q297,S297,U297,W297,Y297,AA297,AC297,AE297,AG297,AI297,AO297,AS297,AU297,BY297,AK297,AY297,BA297,BC297,CO297,BE297,BG297,AM297,BK297,AQ297,CQ297,BM297,CS297,BO297,BQ297,BS297,CA297,BU297,BW297,CC297,CE297,CG297,CI297,CK297,CM297,CU297,CW297,BI297,AW297,CY297,DA297,DC297,DE297,DG297,DI297)</f>
        <v>2360</v>
      </c>
      <c r="DL297" s="122">
        <f t="shared" si="973"/>
        <v>79130872.833799988</v>
      </c>
      <c r="DM297" s="1"/>
      <c r="DN297" s="1">
        <f t="shared" ref="DN297:DN311" si="974">DK297*F297</f>
        <v>2029.6</v>
      </c>
      <c r="DO297" s="52">
        <f t="shared" ref="DO297:DO311" si="975">DK297*F297</f>
        <v>2029.6</v>
      </c>
      <c r="DQ297" s="52">
        <f t="shared" ref="DQ297:DQ311" si="976">DK297*G297</f>
        <v>2360</v>
      </c>
    </row>
    <row r="298" spans="1:121" ht="30" hidden="1" customHeight="1" x14ac:dyDescent="0.25">
      <c r="A298" s="128"/>
      <c r="B298" s="129">
        <v>256</v>
      </c>
      <c r="C298" s="101" t="s">
        <v>682</v>
      </c>
      <c r="D298" s="102" t="s">
        <v>683</v>
      </c>
      <c r="E298" s="89">
        <v>23150</v>
      </c>
      <c r="F298" s="130">
        <v>0.49</v>
      </c>
      <c r="G298" s="104">
        <v>1</v>
      </c>
      <c r="H298" s="105"/>
      <c r="I298" s="106">
        <v>1.4</v>
      </c>
      <c r="J298" s="106">
        <v>1.68</v>
      </c>
      <c r="K298" s="106">
        <v>2.23</v>
      </c>
      <c r="L298" s="107">
        <v>2.57</v>
      </c>
      <c r="M298" s="110">
        <v>78</v>
      </c>
      <c r="N298" s="109">
        <f>(M298*$E298*$F298*$G298*$I298*$N$11)</f>
        <v>1362581.22</v>
      </c>
      <c r="O298" s="110">
        <v>0</v>
      </c>
      <c r="P298" s="110">
        <f>(O298*$E298*$F298*$G298*$I298*$P$11)</f>
        <v>0</v>
      </c>
      <c r="Q298" s="110">
        <v>15</v>
      </c>
      <c r="R298" s="109">
        <f>(Q298*$E298*$F298*$G298*$I298*$R$11)</f>
        <v>262034.84999999998</v>
      </c>
      <c r="S298" s="110"/>
      <c r="T298" s="109">
        <f t="shared" si="972"/>
        <v>0</v>
      </c>
      <c r="U298" s="110">
        <v>0</v>
      </c>
      <c r="V298" s="109">
        <f>(U298*$E298*$F298*$G298*$I298*$V$11)</f>
        <v>0</v>
      </c>
      <c r="W298" s="110">
        <v>0</v>
      </c>
      <c r="X298" s="109">
        <f>(W298*$E298*$F298*$G298*$I298*$X$11)</f>
        <v>0</v>
      </c>
      <c r="Y298" s="110"/>
      <c r="Z298" s="109">
        <f>(Y298*$E298*$F298*$G298*$I298*$Z$11)</f>
        <v>0</v>
      </c>
      <c r="AA298" s="110">
        <v>0</v>
      </c>
      <c r="AB298" s="109">
        <f>(AA298*$E298*$F298*$G298*$I298*$AB$11)</f>
        <v>0</v>
      </c>
      <c r="AC298" s="110">
        <v>2</v>
      </c>
      <c r="AD298" s="109">
        <f>(AC298*$E298*$F298*$G298*$I298*$AD$11)</f>
        <v>34937.980000000003</v>
      </c>
      <c r="AE298" s="110">
        <v>0</v>
      </c>
      <c r="AF298" s="109">
        <f>(AE298*$E298*$F298*$G298*$I298*$AF$11)</f>
        <v>0</v>
      </c>
      <c r="AG298" s="110"/>
      <c r="AH298" s="109">
        <f>(AG298*$E298*$F298*$G298*$I298*$AH$11)</f>
        <v>0</v>
      </c>
      <c r="AI298" s="110">
        <v>411</v>
      </c>
      <c r="AJ298" s="109">
        <f>(AI298*$E298*$F298*$G298*$I298*$AJ$11)</f>
        <v>7179754.8899999997</v>
      </c>
      <c r="AK298" s="110">
        <v>8</v>
      </c>
      <c r="AL298" s="110">
        <f>(AK298*$E298*$F298*$G298*$I298*$AL$11)</f>
        <v>139751.92000000001</v>
      </c>
      <c r="AM298" s="110"/>
      <c r="AN298" s="109">
        <f>(AM298*$E298*$F298*$G298*$J298*$AN$11)</f>
        <v>0</v>
      </c>
      <c r="AO298" s="132">
        <v>0</v>
      </c>
      <c r="AP298" s="109">
        <f>(AO298*$E298*$F298*$G298*$J298*$AP$11)</f>
        <v>0</v>
      </c>
      <c r="AQ298" s="110">
        <v>14</v>
      </c>
      <c r="AR298" s="116">
        <f>(AQ298*$E298*$F298*$G298*$J298*$AR$11)</f>
        <v>293479.03200000001</v>
      </c>
      <c r="AS298" s="110"/>
      <c r="AT298" s="109">
        <f>(AS298*$E298*$F298*$G298*$I298*$AT$11)</f>
        <v>0</v>
      </c>
      <c r="AU298" s="110">
        <v>10</v>
      </c>
      <c r="AV298" s="110">
        <f>(AU298*$E298*$F298*$G298*$I298*$AV$11)</f>
        <v>142928.1</v>
      </c>
      <c r="AW298" s="110"/>
      <c r="AX298" s="109">
        <f>(AW298*$E298*$F298*$G298*$I298*$AX$11)</f>
        <v>0</v>
      </c>
      <c r="AY298" s="110">
        <v>0</v>
      </c>
      <c r="AZ298" s="109">
        <f>(AY298*$E298*$F298*$G298*$I298*$AZ$11)</f>
        <v>0</v>
      </c>
      <c r="BA298" s="110">
        <v>0</v>
      </c>
      <c r="BB298" s="109">
        <f>(BA298*$E298*$F298*$G298*$I298*$BB$11)</f>
        <v>0</v>
      </c>
      <c r="BC298" s="110">
        <v>0</v>
      </c>
      <c r="BD298" s="109">
        <f>(BC298*$E298*$F298*$G298*$I298*$BD$11)</f>
        <v>0</v>
      </c>
      <c r="BE298" s="110">
        <v>75</v>
      </c>
      <c r="BF298" s="109">
        <f>(BE298*$E298*$F298*$G298*$I298*$BF$11)</f>
        <v>1524566.4000000001</v>
      </c>
      <c r="BG298" s="110">
        <v>300</v>
      </c>
      <c r="BH298" s="109">
        <f>(BG298*$E298*$F298*$G298*$J298*$BH$11)</f>
        <v>5717124</v>
      </c>
      <c r="BI298" s="110"/>
      <c r="BJ298" s="109">
        <f>(BI298*$E298*$F298*$G298*$J298*$BJ$11)</f>
        <v>0</v>
      </c>
      <c r="BK298" s="110">
        <v>0</v>
      </c>
      <c r="BL298" s="109">
        <f>(BK298*$E298*$F298*$G298*$J298*$BL$11)</f>
        <v>0</v>
      </c>
      <c r="BM298" s="110">
        <v>85</v>
      </c>
      <c r="BN298" s="109">
        <f>(BM298*$E298*$F298*$G298*$J298*$BN$11)</f>
        <v>1619851.8</v>
      </c>
      <c r="BO298" s="110">
        <v>13</v>
      </c>
      <c r="BP298" s="109">
        <f>(BO298*$E298*$F298*$G298*$J298*$BP$11)</f>
        <v>222967.83599999998</v>
      </c>
      <c r="BQ298" s="110">
        <v>86</v>
      </c>
      <c r="BR298" s="109">
        <f>(BQ298*$E298*$F298*$G298*$J298*$BR$11)</f>
        <v>2097803.3663999997</v>
      </c>
      <c r="BS298" s="110">
        <v>85</v>
      </c>
      <c r="BT298" s="116">
        <f>(BS298*$E298*$F298*$G298*$J298*$BT$11)</f>
        <v>1781836.9800000002</v>
      </c>
      <c r="BU298" s="133">
        <v>0</v>
      </c>
      <c r="BV298" s="109">
        <f>(BU298*$E298*$F298*$G298*$I298*$BV$11)</f>
        <v>0</v>
      </c>
      <c r="BW298" s="110">
        <v>4</v>
      </c>
      <c r="BX298" s="109">
        <f>(BW298*$E298*$F298*$G298*$I298*$BX$11)</f>
        <v>70511.196000000011</v>
      </c>
      <c r="BY298" s="110">
        <v>0</v>
      </c>
      <c r="BZ298" s="109">
        <f>(BY298*$E298*$F298*$G298*$I298*$BZ$11)</f>
        <v>0</v>
      </c>
      <c r="CA298" s="110">
        <v>60</v>
      </c>
      <c r="CB298" s="109">
        <f>(CA298*$E298*$F298*$G298*$J298*$CB$11)</f>
        <v>1143424.8</v>
      </c>
      <c r="CC298" s="134"/>
      <c r="CD298" s="110">
        <f>(CC298*$E298*$F298*$G298*$I298*$CD$11)</f>
        <v>0</v>
      </c>
      <c r="CE298" s="110">
        <v>25</v>
      </c>
      <c r="CF298" s="109">
        <f>(CE298*$E298*$F298*$G298*$I298*$CF$11)</f>
        <v>277915.75</v>
      </c>
      <c r="CG298" s="110"/>
      <c r="CH298" s="109">
        <f>(CG298*$E298*$F298*$G298*$I298*$CH$11)</f>
        <v>0</v>
      </c>
      <c r="CI298" s="110"/>
      <c r="CJ298" s="109">
        <f>(CI298*$E298*$F298*$G298*$I298*$CJ$11)</f>
        <v>0</v>
      </c>
      <c r="CK298" s="110">
        <v>58</v>
      </c>
      <c r="CL298" s="109">
        <f>(CK298*$E298*$F298*$G298*$I298*$CL$11)</f>
        <v>1105310.6399999999</v>
      </c>
      <c r="CM298" s="110">
        <v>96</v>
      </c>
      <c r="CN298" s="109">
        <f>(CM298*$E298*$F298*$G298*$I298*$CN$11)</f>
        <v>1524566.4</v>
      </c>
      <c r="CO298" s="110">
        <v>63</v>
      </c>
      <c r="CP298" s="109">
        <f>(CO298*$E298*$F298*$G298*$I298*$CP$11)</f>
        <v>1110551.3370000001</v>
      </c>
      <c r="CQ298" s="110">
        <v>133</v>
      </c>
      <c r="CR298" s="109">
        <f>(CQ298*$E298*$F298*$G298*$J298*$CR$11)</f>
        <v>2813396.7204000005</v>
      </c>
      <c r="CS298" s="110">
        <v>56</v>
      </c>
      <c r="CT298" s="109">
        <f>(CS298*$E298*$F298*$G298*$J298*$CT$11)</f>
        <v>1280635.7759999998</v>
      </c>
      <c r="CU298" s="110">
        <v>4</v>
      </c>
      <c r="CV298" s="109">
        <f>(CU298*$E298*$F298*$G298*$J298*$CV$11)</f>
        <v>76228.319999999992</v>
      </c>
      <c r="CW298" s="132">
        <v>0</v>
      </c>
      <c r="CX298" s="109">
        <f>(CW298*$E298*$F298*$G298*$J298*$CX$11)</f>
        <v>0</v>
      </c>
      <c r="CY298" s="110">
        <v>0</v>
      </c>
      <c r="CZ298" s="116">
        <f>(CY298*$E298*$F298*$G298*$J298*$CZ$11)</f>
        <v>0</v>
      </c>
      <c r="DA298" s="110">
        <v>16</v>
      </c>
      <c r="DB298" s="109">
        <f>(DA298*$E298*$F298*$G298*$J298*$DB$11)</f>
        <v>304913.27999999997</v>
      </c>
      <c r="DC298" s="134">
        <v>5</v>
      </c>
      <c r="DD298" s="109">
        <f>(DC298*$E298*$F298*$G298*$J298*$DD$11)</f>
        <v>95285.4</v>
      </c>
      <c r="DE298" s="110">
        <v>24</v>
      </c>
      <c r="DF298" s="109">
        <f>(DE298*$E298*$F298*$G298*$J298*$DF$11)</f>
        <v>548843.90399999998</v>
      </c>
      <c r="DG298" s="110">
        <v>14</v>
      </c>
      <c r="DH298" s="109">
        <f>(DG298*$E298*$F298*$G298*$K298*$DH$11)</f>
        <v>424972.88400000002</v>
      </c>
      <c r="DI298" s="110">
        <v>35</v>
      </c>
      <c r="DJ298" s="122">
        <f>(DI298*$E298*$F298*$G298*$L298*$DJ$11)</f>
        <v>1132586.0857500001</v>
      </c>
      <c r="DK298" s="123">
        <f t="shared" si="973"/>
        <v>1775</v>
      </c>
      <c r="DL298" s="122">
        <f t="shared" si="973"/>
        <v>34288760.867550001</v>
      </c>
      <c r="DM298" s="1"/>
      <c r="DN298" s="1">
        <f t="shared" si="974"/>
        <v>869.75</v>
      </c>
      <c r="DO298" s="52">
        <f t="shared" si="975"/>
        <v>869.75</v>
      </c>
      <c r="DQ298" s="52">
        <f t="shared" si="976"/>
        <v>1775</v>
      </c>
    </row>
    <row r="299" spans="1:121" ht="60" hidden="1" customHeight="1" x14ac:dyDescent="0.25">
      <c r="A299" s="128"/>
      <c r="B299" s="129">
        <v>257</v>
      </c>
      <c r="C299" s="101" t="s">
        <v>684</v>
      </c>
      <c r="D299" s="102" t="s">
        <v>685</v>
      </c>
      <c r="E299" s="89">
        <v>23150</v>
      </c>
      <c r="F299" s="130">
        <v>0.64</v>
      </c>
      <c r="G299" s="104">
        <v>1</v>
      </c>
      <c r="H299" s="105"/>
      <c r="I299" s="106">
        <v>1.4</v>
      </c>
      <c r="J299" s="106">
        <v>1.68</v>
      </c>
      <c r="K299" s="106">
        <v>2.23</v>
      </c>
      <c r="L299" s="107">
        <v>2.57</v>
      </c>
      <c r="M299" s="110">
        <v>3</v>
      </c>
      <c r="N299" s="109">
        <f>(M299*$E299*$F299*$G299*$I299*$N$11)</f>
        <v>68449.919999999998</v>
      </c>
      <c r="O299" s="110">
        <v>0</v>
      </c>
      <c r="P299" s="110">
        <f>(O299*$E299*$F299*$G299*$I299*$P$11)</f>
        <v>0</v>
      </c>
      <c r="Q299" s="110">
        <v>1</v>
      </c>
      <c r="R299" s="109">
        <f>(Q299*$E299*$F299*$G299*$I299*$R$11)</f>
        <v>22816.639999999999</v>
      </c>
      <c r="S299" s="110"/>
      <c r="T299" s="109">
        <f t="shared" si="972"/>
        <v>0</v>
      </c>
      <c r="U299" s="110"/>
      <c r="V299" s="109">
        <f>(U299*$E299*$F299*$G299*$I299*$V$11)</f>
        <v>0</v>
      </c>
      <c r="W299" s="110">
        <v>0</v>
      </c>
      <c r="X299" s="109">
        <f>(W299*$E299*$F299*$G299*$I299*$X$11)</f>
        <v>0</v>
      </c>
      <c r="Y299" s="110"/>
      <c r="Z299" s="109">
        <f>(Y299*$E299*$F299*$G299*$I299*$Z$11)</f>
        <v>0</v>
      </c>
      <c r="AA299" s="110">
        <v>0</v>
      </c>
      <c r="AB299" s="109">
        <f>(AA299*$E299*$F299*$G299*$I299*$AB$11)</f>
        <v>0</v>
      </c>
      <c r="AC299" s="110"/>
      <c r="AD299" s="109">
        <f>(AC299*$E299*$F299*$G299*$I299*$AD$11)</f>
        <v>0</v>
      </c>
      <c r="AE299" s="110">
        <v>0</v>
      </c>
      <c r="AF299" s="109">
        <f>(AE299*$E299*$F299*$G299*$I299*$AF$11)</f>
        <v>0</v>
      </c>
      <c r="AG299" s="110"/>
      <c r="AH299" s="109">
        <f>(AG299*$E299*$F299*$G299*$I299*$AH$11)</f>
        <v>0</v>
      </c>
      <c r="AI299" s="110">
        <v>2</v>
      </c>
      <c r="AJ299" s="109">
        <f>(AI299*$E299*$F299*$G299*$I299*$AJ$11)</f>
        <v>45633.279999999999</v>
      </c>
      <c r="AK299" s="110"/>
      <c r="AL299" s="110">
        <f>(AK299*$E299*$F299*$G299*$I299*$AL$11)</f>
        <v>0</v>
      </c>
      <c r="AM299" s="110"/>
      <c r="AN299" s="109">
        <f>(AM299*$E299*$F299*$G299*$J299*$AN$11)</f>
        <v>0</v>
      </c>
      <c r="AO299" s="132">
        <v>0</v>
      </c>
      <c r="AP299" s="109">
        <f>(AO299*$E299*$F299*$G299*$J299*$AP$11)</f>
        <v>0</v>
      </c>
      <c r="AQ299" s="110">
        <v>2</v>
      </c>
      <c r="AR299" s="116">
        <f>(AQ299*$E299*$F299*$G299*$J299*$AR$11)</f>
        <v>54759.936000000002</v>
      </c>
      <c r="AS299" s="110"/>
      <c r="AT299" s="109">
        <f>(AS299*$E299*$F299*$G299*$I299*$AT$11)</f>
        <v>0</v>
      </c>
      <c r="AU299" s="110"/>
      <c r="AV299" s="110">
        <f>(AU299*$E299*$F299*$G299*$I299*$AV$11)</f>
        <v>0</v>
      </c>
      <c r="AW299" s="110"/>
      <c r="AX299" s="109">
        <f>(AW299*$E299*$F299*$G299*$I299*$AX$11)</f>
        <v>0</v>
      </c>
      <c r="AY299" s="110">
        <v>0</v>
      </c>
      <c r="AZ299" s="109">
        <f>(AY299*$E299*$F299*$G299*$I299*$AZ$11)</f>
        <v>0</v>
      </c>
      <c r="BA299" s="110">
        <v>0</v>
      </c>
      <c r="BB299" s="109">
        <f>(BA299*$E299*$F299*$G299*$I299*$BB$11)</f>
        <v>0</v>
      </c>
      <c r="BC299" s="110">
        <v>0</v>
      </c>
      <c r="BD299" s="109">
        <f>(BC299*$E299*$F299*$G299*$I299*$BD$11)</f>
        <v>0</v>
      </c>
      <c r="BE299" s="110"/>
      <c r="BF299" s="109">
        <f>(BE299*$E299*$F299*$G299*$I299*$BF$11)</f>
        <v>0</v>
      </c>
      <c r="BG299" s="110"/>
      <c r="BH299" s="109">
        <f>(BG299*$E299*$F299*$G299*$J299*$BH$11)</f>
        <v>0</v>
      </c>
      <c r="BI299" s="110"/>
      <c r="BJ299" s="109">
        <f>(BI299*$E299*$F299*$G299*$J299*$BJ$11)</f>
        <v>0</v>
      </c>
      <c r="BK299" s="110">
        <v>0</v>
      </c>
      <c r="BL299" s="109">
        <f>(BK299*$E299*$F299*$G299*$J299*$BL$11)</f>
        <v>0</v>
      </c>
      <c r="BM299" s="110"/>
      <c r="BN299" s="109">
        <f>(BM299*$E299*$F299*$G299*$J299*$BN$11)</f>
        <v>0</v>
      </c>
      <c r="BO299" s="110"/>
      <c r="BP299" s="109">
        <f>(BO299*$E299*$F299*$G299*$J299*$BP$11)</f>
        <v>0</v>
      </c>
      <c r="BQ299" s="110"/>
      <c r="BR299" s="109">
        <f>(BQ299*$E299*$F299*$G299*$J299*$BR$11)</f>
        <v>0</v>
      </c>
      <c r="BS299" s="110"/>
      <c r="BT299" s="116">
        <f>(BS299*$E299*$F299*$G299*$J299*$BT$11)</f>
        <v>0</v>
      </c>
      <c r="BU299" s="133">
        <v>0</v>
      </c>
      <c r="BV299" s="109">
        <f>(BU299*$E299*$F299*$G299*$I299*$BV$11)</f>
        <v>0</v>
      </c>
      <c r="BW299" s="110"/>
      <c r="BX299" s="109">
        <f>(BW299*$E299*$F299*$G299*$I299*$BX$11)</f>
        <v>0</v>
      </c>
      <c r="BY299" s="110"/>
      <c r="BZ299" s="109">
        <f>(BY299*$E299*$F299*$G299*$I299*$BZ$11)</f>
        <v>0</v>
      </c>
      <c r="CA299" s="110">
        <v>1</v>
      </c>
      <c r="CB299" s="109">
        <f>(CA299*$E299*$F299*$G299*$J299*$CB$11)</f>
        <v>24890.879999999997</v>
      </c>
      <c r="CC299" s="134"/>
      <c r="CD299" s="110">
        <f>(CC299*$E299*$F299*$G299*$I299*$CD$11)</f>
        <v>0</v>
      </c>
      <c r="CE299" s="110"/>
      <c r="CF299" s="109">
        <f>(CE299*$E299*$F299*$G299*$I299*$CF$11)</f>
        <v>0</v>
      </c>
      <c r="CG299" s="110"/>
      <c r="CH299" s="109">
        <f>(CG299*$E299*$F299*$G299*$I299*$CH$11)</f>
        <v>0</v>
      </c>
      <c r="CI299" s="110"/>
      <c r="CJ299" s="109">
        <f>(CI299*$E299*$F299*$G299*$I299*$CJ$11)</f>
        <v>0</v>
      </c>
      <c r="CK299" s="305"/>
      <c r="CL299" s="109">
        <f>(CK299*$E299*$F299*$G299*$I299*$CL$11)</f>
        <v>0</v>
      </c>
      <c r="CM299" s="110"/>
      <c r="CN299" s="109">
        <f>(CM299*$E299*$F299*$G299*$I299*$CN$11)</f>
        <v>0</v>
      </c>
      <c r="CO299" s="110"/>
      <c r="CP299" s="109">
        <f>(CO299*$E299*$F299*$G299*$I299*$CP$11)</f>
        <v>0</v>
      </c>
      <c r="CQ299" s="110"/>
      <c r="CR299" s="109">
        <f>(CQ299*$E299*$F299*$G299*$J299*$CR$11)</f>
        <v>0</v>
      </c>
      <c r="CS299" s="110"/>
      <c r="CT299" s="109">
        <f>(CS299*$E299*$F299*$G299*$J299*$CT$11)</f>
        <v>0</v>
      </c>
      <c r="CU299" s="110"/>
      <c r="CV299" s="109">
        <f>(CU299*$E299*$F299*$G299*$J299*$CV$11)</f>
        <v>0</v>
      </c>
      <c r="CW299" s="132">
        <v>0</v>
      </c>
      <c r="CX299" s="109">
        <f>(CW299*$E299*$F299*$G299*$J299*$CX$11)</f>
        <v>0</v>
      </c>
      <c r="CY299" s="110">
        <v>0</v>
      </c>
      <c r="CZ299" s="116">
        <f>(CY299*$E299*$F299*$G299*$J299*$CZ$11)</f>
        <v>0</v>
      </c>
      <c r="DA299" s="110"/>
      <c r="DB299" s="109">
        <f>(DA299*$E299*$F299*$G299*$J299*$DB$11)</f>
        <v>0</v>
      </c>
      <c r="DC299" s="134"/>
      <c r="DD299" s="109">
        <f>(DC299*$E299*$F299*$G299*$J299*$DD$11)</f>
        <v>0</v>
      </c>
      <c r="DE299" s="110"/>
      <c r="DF299" s="109">
        <f>(DE299*$E299*$F299*$G299*$J299*$DF$11)</f>
        <v>0</v>
      </c>
      <c r="DG299" s="110"/>
      <c r="DH299" s="109">
        <f>(DG299*$E299*$F299*$G299*$K299*$DH$11)</f>
        <v>0</v>
      </c>
      <c r="DI299" s="110"/>
      <c r="DJ299" s="122">
        <f>(DI299*$E299*$F299*$G299*$L299*$DJ$11)</f>
        <v>0</v>
      </c>
      <c r="DK299" s="123">
        <f t="shared" si="973"/>
        <v>9</v>
      </c>
      <c r="DL299" s="122">
        <f t="shared" si="973"/>
        <v>216550.65600000002</v>
      </c>
      <c r="DM299" s="1"/>
      <c r="DN299" s="1">
        <f t="shared" si="974"/>
        <v>5.76</v>
      </c>
      <c r="DO299" s="52">
        <f t="shared" si="975"/>
        <v>5.76</v>
      </c>
      <c r="DQ299" s="52">
        <f t="shared" si="976"/>
        <v>9</v>
      </c>
    </row>
    <row r="300" spans="1:121" ht="15.75" hidden="1" customHeight="1" x14ac:dyDescent="0.25">
      <c r="A300" s="128"/>
      <c r="B300" s="129">
        <v>258</v>
      </c>
      <c r="C300" s="363" t="s">
        <v>686</v>
      </c>
      <c r="D300" s="102" t="s">
        <v>687</v>
      </c>
      <c r="E300" s="89">
        <v>23150</v>
      </c>
      <c r="F300" s="130">
        <v>0.73</v>
      </c>
      <c r="G300" s="104">
        <v>1</v>
      </c>
      <c r="H300" s="105"/>
      <c r="I300" s="106">
        <v>1.4</v>
      </c>
      <c r="J300" s="106">
        <v>1.68</v>
      </c>
      <c r="K300" s="106">
        <v>2.23</v>
      </c>
      <c r="L300" s="107">
        <v>2.57</v>
      </c>
      <c r="M300" s="110">
        <v>73</v>
      </c>
      <c r="N300" s="109">
        <f>(M300*$E300*$F300*$G300*$I300)</f>
        <v>1727128.9</v>
      </c>
      <c r="O300" s="110">
        <v>0</v>
      </c>
      <c r="P300" s="110">
        <f>(O300*$E300*$F300*$G300*$I300)</f>
        <v>0</v>
      </c>
      <c r="Q300" s="110"/>
      <c r="R300" s="109">
        <f>(Q300*$E300*$F300*$G300*$I300)</f>
        <v>0</v>
      </c>
      <c r="S300" s="110"/>
      <c r="T300" s="109">
        <f>(S300*$E300*$F300*$G300*$I300)</f>
        <v>0</v>
      </c>
      <c r="U300" s="110">
        <v>0</v>
      </c>
      <c r="V300" s="109">
        <f>(U300*$E300*$F300*$G300*$I300)</f>
        <v>0</v>
      </c>
      <c r="W300" s="110">
        <v>0</v>
      </c>
      <c r="X300" s="109">
        <f>(W300*$E300*$F300*$G300*$I300)</f>
        <v>0</v>
      </c>
      <c r="Y300" s="110"/>
      <c r="Z300" s="109">
        <f>(Y300*$E300*$F300*$G300*$I300)</f>
        <v>0</v>
      </c>
      <c r="AA300" s="110">
        <v>0</v>
      </c>
      <c r="AB300" s="109">
        <f>(AA300*$E300*$F300*$G300*$I300)</f>
        <v>0</v>
      </c>
      <c r="AC300" s="110">
        <v>1</v>
      </c>
      <c r="AD300" s="109">
        <f>(AC300*$E300*$F300*$G300*$I300)</f>
        <v>23659.3</v>
      </c>
      <c r="AE300" s="110">
        <v>0</v>
      </c>
      <c r="AF300" s="109">
        <f>(AE300*$E300*$F300*$G300*$I300)</f>
        <v>0</v>
      </c>
      <c r="AG300" s="110"/>
      <c r="AH300" s="109">
        <f>(AG300*$E300*$F300*$G300*$I300)</f>
        <v>0</v>
      </c>
      <c r="AI300" s="110">
        <v>109</v>
      </c>
      <c r="AJ300" s="109">
        <f>(AI300*$E300*$F300*$G300*$I300)</f>
        <v>2578863.6999999997</v>
      </c>
      <c r="AK300" s="110"/>
      <c r="AL300" s="110">
        <f>(AK300*$E300*$F300*$G300*$I300)</f>
        <v>0</v>
      </c>
      <c r="AM300" s="110"/>
      <c r="AN300" s="109">
        <f>(AM300*$E300*$F300*$G300*$J300)</f>
        <v>0</v>
      </c>
      <c r="AO300" s="132">
        <v>0</v>
      </c>
      <c r="AP300" s="109">
        <f>(AO300*$E300*$F300*$G300*$J300)</f>
        <v>0</v>
      </c>
      <c r="AQ300" s="110">
        <v>10</v>
      </c>
      <c r="AR300" s="116">
        <f>(AQ300*$E300*$F300*$G300*$J300)</f>
        <v>283911.59999999998</v>
      </c>
      <c r="AS300" s="110"/>
      <c r="AT300" s="109">
        <f>(AS300*$E300*$F300*$G300*$I300)</f>
        <v>0</v>
      </c>
      <c r="AU300" s="110">
        <v>5</v>
      </c>
      <c r="AV300" s="110">
        <f>(AU300*$E300*$F300*$G300*$I300)</f>
        <v>118296.49999999999</v>
      </c>
      <c r="AW300" s="110"/>
      <c r="AX300" s="109">
        <f>(AW300*$E300*$F300*$G300*$I300)</f>
        <v>0</v>
      </c>
      <c r="AY300" s="110">
        <v>0</v>
      </c>
      <c r="AZ300" s="109">
        <f>(AY300*$E300*$F300*$G300*$I300)</f>
        <v>0</v>
      </c>
      <c r="BA300" s="110">
        <v>0</v>
      </c>
      <c r="BB300" s="109">
        <f>(BA300*$E300*$F300*$G300*$I300)</f>
        <v>0</v>
      </c>
      <c r="BC300" s="110">
        <v>0</v>
      </c>
      <c r="BD300" s="109">
        <f>(BC300*$E300*$F300*$G300*$I300)</f>
        <v>0</v>
      </c>
      <c r="BE300" s="110">
        <v>7</v>
      </c>
      <c r="BF300" s="109">
        <f>(BE300*$E300*$F300*$G300*$I300)</f>
        <v>165615.09999999998</v>
      </c>
      <c r="BG300" s="110">
        <v>19</v>
      </c>
      <c r="BH300" s="109">
        <f>(BG300*$E300*$F300*$G300*$J300)</f>
        <v>539432.04</v>
      </c>
      <c r="BI300" s="110"/>
      <c r="BJ300" s="109">
        <f>(BI300*$E300*$F300*$G300*$J300)</f>
        <v>0</v>
      </c>
      <c r="BK300" s="110">
        <v>0</v>
      </c>
      <c r="BL300" s="109">
        <f>(BK300*$E300*$F300*$G300*$J300)</f>
        <v>0</v>
      </c>
      <c r="BM300" s="110">
        <v>10</v>
      </c>
      <c r="BN300" s="109">
        <f>(BM300*$E300*$F300*$G300*$J300)</f>
        <v>283911.59999999998</v>
      </c>
      <c r="BO300" s="110">
        <v>9</v>
      </c>
      <c r="BP300" s="109">
        <f>(BO300*$E300*$F300*$G300*$J300)</f>
        <v>255520.44</v>
      </c>
      <c r="BQ300" s="110">
        <v>24</v>
      </c>
      <c r="BR300" s="109">
        <f>(BQ300*$E300*$F300*$G300*$J300)</f>
        <v>681387.84</v>
      </c>
      <c r="BS300" s="110">
        <v>16</v>
      </c>
      <c r="BT300" s="116">
        <f>(BS300*$E300*$F300*$G300*$J300)</f>
        <v>454258.56</v>
      </c>
      <c r="BU300" s="133">
        <v>0</v>
      </c>
      <c r="BV300" s="109">
        <f>(BU300*$E300*$F300*$G300*$I300)</f>
        <v>0</v>
      </c>
      <c r="BW300" s="110"/>
      <c r="BX300" s="109">
        <f>(BW300*$E300*$F300*$G300*$I300)</f>
        <v>0</v>
      </c>
      <c r="BY300" s="110">
        <v>0</v>
      </c>
      <c r="BZ300" s="109">
        <f>(BY300*$E300*$F300*$G300*$I300)</f>
        <v>0</v>
      </c>
      <c r="CA300" s="110">
        <v>8</v>
      </c>
      <c r="CB300" s="109">
        <f>(CA300*$E300*$F300*$G300*$J300)</f>
        <v>227129.28</v>
      </c>
      <c r="CC300" s="134"/>
      <c r="CD300" s="110">
        <f>(CC300*$E300*$F300*$G300*$I300)</f>
        <v>0</v>
      </c>
      <c r="CE300" s="110">
        <v>20</v>
      </c>
      <c r="CF300" s="109">
        <f>(CE300*$E300*$F300*$G300*$I300)</f>
        <v>473185.99999999994</v>
      </c>
      <c r="CG300" s="110"/>
      <c r="CH300" s="109">
        <f>(CG300*$E300*$F300*$G300*$I300)</f>
        <v>0</v>
      </c>
      <c r="CI300" s="110"/>
      <c r="CJ300" s="109">
        <f>(CI300*$E300*$F300*$G300*$I300)</f>
        <v>0</v>
      </c>
      <c r="CK300" s="110">
        <v>4</v>
      </c>
      <c r="CL300" s="109">
        <f>(CK300*$E300*$F300*$G300*$I300)</f>
        <v>94637.2</v>
      </c>
      <c r="CM300" s="110">
        <v>14</v>
      </c>
      <c r="CN300" s="109">
        <f>(CM300*$E300*$F300*$G300*$I300)</f>
        <v>331230.19999999995</v>
      </c>
      <c r="CO300" s="110">
        <v>20</v>
      </c>
      <c r="CP300" s="109">
        <f>(CO300*$E300*$F300*$G300*$I300)</f>
        <v>473185.99999999994</v>
      </c>
      <c r="CQ300" s="110">
        <v>29</v>
      </c>
      <c r="CR300" s="109">
        <f>(CQ300*$E300*$F300*$G300*$J300)</f>
        <v>823343.64</v>
      </c>
      <c r="CS300" s="110">
        <v>14</v>
      </c>
      <c r="CT300" s="109">
        <f>(CS300*$E300*$F300*$G300*$J300)</f>
        <v>397476.24</v>
      </c>
      <c r="CU300" s="110"/>
      <c r="CV300" s="109">
        <f>(CU300*$E300*$F300*$G300*$J300)</f>
        <v>0</v>
      </c>
      <c r="CW300" s="132">
        <v>0</v>
      </c>
      <c r="CX300" s="109">
        <f>(CW300*$E300*$F300*$G300*$J300)</f>
        <v>0</v>
      </c>
      <c r="CY300" s="110">
        <v>0</v>
      </c>
      <c r="CZ300" s="116">
        <f>(CY300*$E300*$F300*$G300*$J300)</f>
        <v>0</v>
      </c>
      <c r="DA300" s="110">
        <v>1</v>
      </c>
      <c r="DB300" s="109">
        <f>(DA300*$E300*$F300*$G300*$J300)</f>
        <v>28391.16</v>
      </c>
      <c r="DC300" s="134"/>
      <c r="DD300" s="109">
        <f>(DC300*$E300*$F300*$G300*$J300)</f>
        <v>0</v>
      </c>
      <c r="DE300" s="110"/>
      <c r="DF300" s="109">
        <f>(DE300*$E300*$F300*$G300*$J300)</f>
        <v>0</v>
      </c>
      <c r="DG300" s="110"/>
      <c r="DH300" s="109">
        <f>(DG300*$E300*$F300*$G300*$K300)</f>
        <v>0</v>
      </c>
      <c r="DI300" s="110">
        <v>5</v>
      </c>
      <c r="DJ300" s="122">
        <f>(DI300*$E300*$F300*$G300*$L300)</f>
        <v>217158.57499999998</v>
      </c>
      <c r="DK300" s="123">
        <f t="shared" si="973"/>
        <v>398</v>
      </c>
      <c r="DL300" s="122">
        <f t="shared" si="973"/>
        <v>10177723.874999996</v>
      </c>
      <c r="DM300" s="1"/>
      <c r="DN300" s="1">
        <f t="shared" si="974"/>
        <v>290.54000000000002</v>
      </c>
      <c r="DO300" s="52">
        <f t="shared" si="975"/>
        <v>290.54000000000002</v>
      </c>
      <c r="DQ300" s="52">
        <f t="shared" si="976"/>
        <v>398</v>
      </c>
    </row>
    <row r="301" spans="1:121" ht="45" customHeight="1" x14ac:dyDescent="0.25">
      <c r="A301" s="128"/>
      <c r="B301" s="129">
        <v>259</v>
      </c>
      <c r="C301" s="101" t="s">
        <v>688</v>
      </c>
      <c r="D301" s="102" t="s">
        <v>689</v>
      </c>
      <c r="E301" s="89">
        <v>23150</v>
      </c>
      <c r="F301" s="130">
        <v>0.67</v>
      </c>
      <c r="G301" s="104">
        <v>1</v>
      </c>
      <c r="H301" s="105"/>
      <c r="I301" s="106">
        <v>1.4</v>
      </c>
      <c r="J301" s="106">
        <v>1.68</v>
      </c>
      <c r="K301" s="106">
        <v>2.23</v>
      </c>
      <c r="L301" s="107">
        <v>2.57</v>
      </c>
      <c r="M301" s="110">
        <v>42</v>
      </c>
      <c r="N301" s="109">
        <f t="shared" ref="N301:N310" si="977">(M301*$E301*$F301*$G301*$I301*$N$11)</f>
        <v>1003219.14</v>
      </c>
      <c r="O301" s="110">
        <v>0</v>
      </c>
      <c r="P301" s="110">
        <f t="shared" ref="P301:P311" si="978">(O301*$E301*$F301*$G301*$I301*$P$11)</f>
        <v>0</v>
      </c>
      <c r="Q301" s="110">
        <v>227</v>
      </c>
      <c r="R301" s="109">
        <f t="shared" ref="R301:R311" si="979">(Q301*$E301*$F301*$G301*$I301*$R$11)</f>
        <v>5422160.5899999999</v>
      </c>
      <c r="S301" s="110">
        <v>20</v>
      </c>
      <c r="T301" s="109">
        <f t="shared" ref="T301:T311" si="980">(S301/12*2*$E301*$F301*$G301*$I301*$T$11)+(S301/12*10*$E301*$F301*$G301*$I301*$T$12)</f>
        <v>532372.06166666676</v>
      </c>
      <c r="U301" s="110">
        <v>0</v>
      </c>
      <c r="V301" s="109">
        <f t="shared" ref="V301:V311" si="981">(U301*$E301*$F301*$G301*$I301*$V$11)</f>
        <v>0</v>
      </c>
      <c r="W301" s="110">
        <v>0</v>
      </c>
      <c r="X301" s="109">
        <f t="shared" ref="X301:X311" si="982">(W301*$E301*$F301*$G301*$I301*$X$11)</f>
        <v>0</v>
      </c>
      <c r="Y301" s="110"/>
      <c r="Z301" s="109">
        <f t="shared" ref="Z301:Z311" si="983">(Y301*$E301*$F301*$G301*$I301*$Z$11)</f>
        <v>0</v>
      </c>
      <c r="AA301" s="110">
        <v>0</v>
      </c>
      <c r="AB301" s="109">
        <f t="shared" ref="AB301:AB311" si="984">(AA301*$E301*$F301*$G301*$I301*$AB$11)</f>
        <v>0</v>
      </c>
      <c r="AC301" s="110">
        <v>2</v>
      </c>
      <c r="AD301" s="109">
        <f t="shared" ref="AD301:AD311" si="985">(AC301*$E301*$F301*$G301*$I301*$AD$11)</f>
        <v>47772.340000000004</v>
      </c>
      <c r="AE301" s="110">
        <v>0</v>
      </c>
      <c r="AF301" s="109">
        <f t="shared" ref="AF301:AF311" si="986">(AE301*$E301*$F301*$G301*$I301*$AF$11)</f>
        <v>0</v>
      </c>
      <c r="AG301" s="110"/>
      <c r="AH301" s="109">
        <f t="shared" ref="AH301:AH311" si="987">(AG301*$E301*$F301*$G301*$I301*$AH$11)</f>
        <v>0</v>
      </c>
      <c r="AI301" s="110">
        <v>57</v>
      </c>
      <c r="AJ301" s="109">
        <f t="shared" ref="AJ301:AJ311" si="988">(AI301*$E301*$F301*$G301*$I301*$AJ$11)</f>
        <v>1361511.69</v>
      </c>
      <c r="AK301" s="110">
        <v>1</v>
      </c>
      <c r="AL301" s="110">
        <f t="shared" ref="AL301:AL311" si="989">(AK301*$E301*$F301*$G301*$I301*$AL$11)</f>
        <v>23886.170000000002</v>
      </c>
      <c r="AM301" s="110"/>
      <c r="AN301" s="109">
        <f t="shared" ref="AN301:AN311" si="990">(AM301*$E301*$F301*$G301*$J301*$AN$11)</f>
        <v>0</v>
      </c>
      <c r="AO301" s="132">
        <v>0</v>
      </c>
      <c r="AP301" s="109">
        <f t="shared" ref="AP301:AP311" si="991">(AO301*$E301*$F301*$G301*$J301*$AP$11)</f>
        <v>0</v>
      </c>
      <c r="AQ301" s="110">
        <v>11</v>
      </c>
      <c r="AR301" s="116">
        <f t="shared" ref="AR301:AR311" si="992">(AQ301*$E301*$F301*$G301*$J301*$AR$11)</f>
        <v>315297.44400000002</v>
      </c>
      <c r="AS301" s="110">
        <v>2</v>
      </c>
      <c r="AT301" s="109">
        <f t="shared" ref="AT301:AT311" si="993">(AS301*$E301*$F301*$G301*$I301*$AT$11)</f>
        <v>43429.4</v>
      </c>
      <c r="AU301" s="110"/>
      <c r="AV301" s="110">
        <f t="shared" ref="AV301:AV311" si="994">(AU301*$E301*$F301*$G301*$I301*$AV$11)</f>
        <v>0</v>
      </c>
      <c r="AW301" s="110"/>
      <c r="AX301" s="109">
        <f t="shared" ref="AX301:AX311" si="995">(AW301*$E301*$F301*$G301*$I301*$AX$11)</f>
        <v>0</v>
      </c>
      <c r="AY301" s="110">
        <v>0</v>
      </c>
      <c r="AZ301" s="109">
        <f t="shared" ref="AZ301:AZ311" si="996">(AY301*$E301*$F301*$G301*$I301*$AZ$11)</f>
        <v>0</v>
      </c>
      <c r="BA301" s="110">
        <v>0</v>
      </c>
      <c r="BB301" s="109">
        <f t="shared" ref="BB301:BB311" si="997">(BA301*$E301*$F301*$G301*$I301*$BB$11)</f>
        <v>0</v>
      </c>
      <c r="BC301" s="110">
        <v>0</v>
      </c>
      <c r="BD301" s="109">
        <f t="shared" ref="BD301:BD311" si="998">(BC301*$E301*$F301*$G301*$I301*$BD$11)</f>
        <v>0</v>
      </c>
      <c r="BE301" s="110">
        <v>11</v>
      </c>
      <c r="BF301" s="109">
        <f t="shared" ref="BF301:BF311" si="999">(BE301*$E301*$F301*$G301*$I301*$BF$11)</f>
        <v>305742.97599999997</v>
      </c>
      <c r="BG301" s="110">
        <v>19</v>
      </c>
      <c r="BH301" s="109">
        <f t="shared" ref="BH301:BH311" si="1000">(BG301*$E301*$F301*$G301*$J301*$BH$11)</f>
        <v>495095.16</v>
      </c>
      <c r="BI301" s="110">
        <v>30</v>
      </c>
      <c r="BJ301" s="109">
        <f t="shared" ref="BJ301:BJ311" si="1001">(BI301*$E301*$F301*$G301*$J301*$BJ$11)</f>
        <v>898988.57999999984</v>
      </c>
      <c r="BK301" s="110">
        <v>0</v>
      </c>
      <c r="BL301" s="109">
        <f t="shared" ref="BL301:BL311" si="1002">(BK301*$E301*$F301*$G301*$J301*$BL$11)</f>
        <v>0</v>
      </c>
      <c r="BM301" s="110">
        <v>24</v>
      </c>
      <c r="BN301" s="109">
        <f t="shared" ref="BN301:BN311" si="1003">(BM301*$E301*$F301*$G301*$J301*$BN$11)</f>
        <v>625383.36</v>
      </c>
      <c r="BO301" s="110">
        <v>4</v>
      </c>
      <c r="BP301" s="109">
        <f t="shared" ref="BP301:BP311" si="1004">(BO301*$E301*$F301*$G301*$J301*$BP$11)</f>
        <v>93807.504000000015</v>
      </c>
      <c r="BQ301" s="110">
        <v>5</v>
      </c>
      <c r="BR301" s="109">
        <f t="shared" ref="BR301:BR311" si="1005">(BQ301*$E301*$F301*$G301*$J301*$BR$11)</f>
        <v>166768.89600000001</v>
      </c>
      <c r="BS301" s="110">
        <v>31</v>
      </c>
      <c r="BT301" s="116">
        <f t="shared" ref="BT301:BT311" si="1006">(BS301*$E301*$F301*$G301*$J301*$BT$11)</f>
        <v>888565.52400000009</v>
      </c>
      <c r="BU301" s="133">
        <v>0</v>
      </c>
      <c r="BV301" s="109">
        <f t="shared" ref="BV301:BV311" si="1007">(BU301*$E301*$F301*$G301*$I301*$BV$11)</f>
        <v>0</v>
      </c>
      <c r="BW301" s="110">
        <v>5</v>
      </c>
      <c r="BX301" s="109">
        <f t="shared" ref="BX301:BX311" si="1008">(BW301*$E301*$F301*$G301*$I301*$BX$11)</f>
        <v>120516.58500000001</v>
      </c>
      <c r="BY301" s="110">
        <v>0</v>
      </c>
      <c r="BZ301" s="109">
        <f t="shared" ref="BZ301:BZ311" si="1009">(BY301*$E301*$F301*$G301*$I301*$BZ$11)</f>
        <v>0</v>
      </c>
      <c r="CA301" s="110">
        <v>12</v>
      </c>
      <c r="CB301" s="109">
        <f t="shared" ref="CB301:CB311" si="1010">(CA301*$E301*$F301*$G301*$J301*$CB$11)</f>
        <v>312691.68</v>
      </c>
      <c r="CC301" s="134"/>
      <c r="CD301" s="110">
        <f t="shared" ref="CD301:CD311" si="1011">(CC301*$E301*$F301*$G301*$I301*$CD$11)</f>
        <v>0</v>
      </c>
      <c r="CE301" s="110"/>
      <c r="CF301" s="109">
        <f t="shared" ref="CF301:CF311" si="1012">(CE301*$E301*$F301*$G301*$I301*$CF$11)</f>
        <v>0</v>
      </c>
      <c r="CG301" s="110"/>
      <c r="CH301" s="109">
        <f t="shared" ref="CH301:CH311" si="1013">(CG301*$E301*$F301*$G301*$I301*$CH$11)</f>
        <v>0</v>
      </c>
      <c r="CI301" s="110">
        <v>8</v>
      </c>
      <c r="CJ301" s="109">
        <f t="shared" ref="CJ301:CJ311" si="1014">(CI301*$E301*$F301*$G301*$I301*$CJ$11)</f>
        <v>121602.31999999999</v>
      </c>
      <c r="CK301" s="110">
        <v>7</v>
      </c>
      <c r="CL301" s="109">
        <f t="shared" ref="CL301:CL311" si="1015">(CK301*$E301*$F301*$G301*$I301*$CL$11)</f>
        <v>182403.47999999998</v>
      </c>
      <c r="CM301" s="110">
        <v>9</v>
      </c>
      <c r="CN301" s="109">
        <f t="shared" ref="CN301:CN311" si="1016">(CM301*$E301*$F301*$G301*$I301*$CN$11)</f>
        <v>195432.3</v>
      </c>
      <c r="CO301" s="110">
        <v>20</v>
      </c>
      <c r="CP301" s="109">
        <f t="shared" ref="CP301:CP311" si="1017">(CO301*$E301*$F301*$G301*$I301*$CP$11)</f>
        <v>482066.34</v>
      </c>
      <c r="CQ301" s="110">
        <v>44</v>
      </c>
      <c r="CR301" s="109">
        <f t="shared" ref="CR301:CR311" si="1018">(CQ301*$E301*$F301*$G301*$J301*$CR$11)</f>
        <v>1272655.1376</v>
      </c>
      <c r="CS301" s="110">
        <v>17</v>
      </c>
      <c r="CT301" s="109">
        <f t="shared" ref="CT301:CT311" si="1019">(CS301*$E301*$F301*$G301*$J301*$CT$11)</f>
        <v>531575.85600000003</v>
      </c>
      <c r="CU301" s="110">
        <v>3</v>
      </c>
      <c r="CV301" s="109">
        <f t="shared" ref="CV301:CV311" si="1020">(CU301*$E301*$F301*$G301*$J301*$CV$11)</f>
        <v>78172.92</v>
      </c>
      <c r="CW301" s="132">
        <v>0</v>
      </c>
      <c r="CX301" s="109">
        <f t="shared" ref="CX301:CX311" si="1021">(CW301*$E301*$F301*$G301*$J301*$CX$11)</f>
        <v>0</v>
      </c>
      <c r="CY301" s="110">
        <v>0</v>
      </c>
      <c r="CZ301" s="116">
        <f t="shared" ref="CZ301:CZ311" si="1022">(CY301*$E301*$F301*$G301*$J301*$CZ$11)</f>
        <v>0</v>
      </c>
      <c r="DA301" s="110">
        <v>1</v>
      </c>
      <c r="DB301" s="109">
        <f t="shared" ref="DB301:DB311" si="1023">(DA301*$E301*$F301*$G301*$J301*$DB$11)</f>
        <v>26057.640000000003</v>
      </c>
      <c r="DC301" s="134">
        <v>3</v>
      </c>
      <c r="DD301" s="109">
        <f t="shared" ref="DD301:DD311" si="1024">(DC301*$E301*$F301*$G301*$J301*$DD$11)</f>
        <v>78172.92</v>
      </c>
      <c r="DE301" s="110">
        <v>7</v>
      </c>
      <c r="DF301" s="109">
        <f t="shared" ref="DF301:DF311" si="1025">(DE301*$E301*$F301*$G301*$J301*$DF$11)</f>
        <v>218884.17599999998</v>
      </c>
      <c r="DG301" s="110">
        <v>2</v>
      </c>
      <c r="DH301" s="109">
        <f t="shared" ref="DH301:DH311" si="1026">(DG301*$E301*$F301*$G301*$K301*$DH$11)</f>
        <v>83012.195999999996</v>
      </c>
      <c r="DI301" s="110">
        <v>5</v>
      </c>
      <c r="DJ301" s="122">
        <f t="shared" ref="DJ301:DJ311" si="1027">(DI301*$E301*$F301*$G301*$L301*$DJ$11)</f>
        <v>221234.01675000001</v>
      </c>
      <c r="DK301" s="123">
        <f t="shared" si="973"/>
        <v>629</v>
      </c>
      <c r="DL301" s="122">
        <f t="shared" si="973"/>
        <v>16148478.40301667</v>
      </c>
      <c r="DM301" s="1"/>
      <c r="DN301" s="1">
        <f t="shared" si="974"/>
        <v>421.43</v>
      </c>
      <c r="DO301" s="52">
        <f t="shared" si="975"/>
        <v>421.43</v>
      </c>
      <c r="DQ301" s="52">
        <f t="shared" si="976"/>
        <v>629</v>
      </c>
    </row>
    <row r="302" spans="1:121" ht="30.75" hidden="1" customHeight="1" x14ac:dyDescent="0.25">
      <c r="A302" s="128"/>
      <c r="B302" s="129">
        <v>260</v>
      </c>
      <c r="C302" s="363" t="s">
        <v>690</v>
      </c>
      <c r="D302" s="102" t="s">
        <v>691</v>
      </c>
      <c r="E302" s="89">
        <v>23150</v>
      </c>
      <c r="F302" s="130">
        <v>1.2</v>
      </c>
      <c r="G302" s="104">
        <v>1</v>
      </c>
      <c r="H302" s="105"/>
      <c r="I302" s="106">
        <v>1.4</v>
      </c>
      <c r="J302" s="106">
        <v>1.68</v>
      </c>
      <c r="K302" s="106">
        <v>2.23</v>
      </c>
      <c r="L302" s="107">
        <v>2.57</v>
      </c>
      <c r="M302" s="110">
        <v>73</v>
      </c>
      <c r="N302" s="109">
        <f t="shared" si="977"/>
        <v>3123027.6</v>
      </c>
      <c r="O302" s="110">
        <v>0</v>
      </c>
      <c r="P302" s="110">
        <f t="shared" si="978"/>
        <v>0</v>
      </c>
      <c r="Q302" s="110">
        <v>0</v>
      </c>
      <c r="R302" s="109">
        <f t="shared" si="979"/>
        <v>0</v>
      </c>
      <c r="S302" s="110"/>
      <c r="T302" s="109">
        <f t="shared" si="980"/>
        <v>0</v>
      </c>
      <c r="U302" s="110">
        <v>20</v>
      </c>
      <c r="V302" s="109">
        <f t="shared" si="981"/>
        <v>855624.00000000012</v>
      </c>
      <c r="W302" s="110">
        <v>0</v>
      </c>
      <c r="X302" s="109">
        <f t="shared" si="982"/>
        <v>0</v>
      </c>
      <c r="Y302" s="110"/>
      <c r="Z302" s="109">
        <f t="shared" si="983"/>
        <v>0</v>
      </c>
      <c r="AA302" s="110">
        <v>0</v>
      </c>
      <c r="AB302" s="109">
        <f t="shared" si="984"/>
        <v>0</v>
      </c>
      <c r="AC302" s="110">
        <v>3</v>
      </c>
      <c r="AD302" s="109">
        <f t="shared" si="985"/>
        <v>128343.59999999999</v>
      </c>
      <c r="AE302" s="110">
        <v>0</v>
      </c>
      <c r="AF302" s="109">
        <f t="shared" si="986"/>
        <v>0</v>
      </c>
      <c r="AG302" s="110"/>
      <c r="AH302" s="109">
        <f t="shared" si="987"/>
        <v>0</v>
      </c>
      <c r="AI302" s="110">
        <v>99</v>
      </c>
      <c r="AJ302" s="109">
        <f t="shared" si="988"/>
        <v>4235338.8</v>
      </c>
      <c r="AK302" s="110"/>
      <c r="AL302" s="110">
        <f t="shared" si="989"/>
        <v>0</v>
      </c>
      <c r="AM302" s="110"/>
      <c r="AN302" s="109">
        <f t="shared" si="990"/>
        <v>0</v>
      </c>
      <c r="AO302" s="132">
        <v>3</v>
      </c>
      <c r="AP302" s="109">
        <f t="shared" si="991"/>
        <v>154012.32</v>
      </c>
      <c r="AQ302" s="110">
        <v>32</v>
      </c>
      <c r="AR302" s="116">
        <f t="shared" si="992"/>
        <v>1642798.0800000001</v>
      </c>
      <c r="AS302" s="110"/>
      <c r="AT302" s="109">
        <f t="shared" si="993"/>
        <v>0</v>
      </c>
      <c r="AU302" s="110"/>
      <c r="AV302" s="110">
        <f t="shared" si="994"/>
        <v>0</v>
      </c>
      <c r="AW302" s="110"/>
      <c r="AX302" s="109">
        <f t="shared" si="995"/>
        <v>0</v>
      </c>
      <c r="AY302" s="110">
        <v>0</v>
      </c>
      <c r="AZ302" s="109">
        <f t="shared" si="996"/>
        <v>0</v>
      </c>
      <c r="BA302" s="110">
        <v>0</v>
      </c>
      <c r="BB302" s="109">
        <f t="shared" si="997"/>
        <v>0</v>
      </c>
      <c r="BC302" s="110">
        <v>0</v>
      </c>
      <c r="BD302" s="109">
        <f t="shared" si="998"/>
        <v>0</v>
      </c>
      <c r="BE302" s="110">
        <v>3</v>
      </c>
      <c r="BF302" s="109">
        <f t="shared" si="999"/>
        <v>149345.28</v>
      </c>
      <c r="BG302" s="110">
        <v>111</v>
      </c>
      <c r="BH302" s="109">
        <f t="shared" si="1000"/>
        <v>5180414.3999999994</v>
      </c>
      <c r="BI302" s="110">
        <v>0</v>
      </c>
      <c r="BJ302" s="109">
        <f t="shared" si="1001"/>
        <v>0</v>
      </c>
      <c r="BK302" s="110">
        <v>0</v>
      </c>
      <c r="BL302" s="109">
        <f t="shared" si="1002"/>
        <v>0</v>
      </c>
      <c r="BM302" s="110">
        <v>8</v>
      </c>
      <c r="BN302" s="109">
        <f t="shared" si="1003"/>
        <v>373363.20000000001</v>
      </c>
      <c r="BO302" s="110"/>
      <c r="BP302" s="109">
        <f t="shared" si="1004"/>
        <v>0</v>
      </c>
      <c r="BQ302" s="110">
        <v>20</v>
      </c>
      <c r="BR302" s="109">
        <f t="shared" si="1005"/>
        <v>1194762.24</v>
      </c>
      <c r="BS302" s="110">
        <v>7</v>
      </c>
      <c r="BT302" s="116">
        <f t="shared" si="1006"/>
        <v>359362.08</v>
      </c>
      <c r="BU302" s="133">
        <v>0</v>
      </c>
      <c r="BV302" s="109">
        <f t="shared" si="1007"/>
        <v>0</v>
      </c>
      <c r="BW302" s="110">
        <v>0</v>
      </c>
      <c r="BX302" s="109">
        <f t="shared" si="1008"/>
        <v>0</v>
      </c>
      <c r="BY302" s="110"/>
      <c r="BZ302" s="109">
        <f t="shared" si="1009"/>
        <v>0</v>
      </c>
      <c r="CA302" s="110">
        <v>5</v>
      </c>
      <c r="CB302" s="109">
        <f t="shared" si="1010"/>
        <v>233352</v>
      </c>
      <c r="CC302" s="134"/>
      <c r="CD302" s="110">
        <f t="shared" si="1011"/>
        <v>0</v>
      </c>
      <c r="CE302" s="110">
        <v>20</v>
      </c>
      <c r="CF302" s="109">
        <f t="shared" si="1012"/>
        <v>544488</v>
      </c>
      <c r="CG302" s="110"/>
      <c r="CH302" s="109">
        <f t="shared" si="1013"/>
        <v>0</v>
      </c>
      <c r="CI302" s="110"/>
      <c r="CJ302" s="109">
        <f t="shared" si="1014"/>
        <v>0</v>
      </c>
      <c r="CK302" s="110">
        <v>3</v>
      </c>
      <c r="CL302" s="109">
        <f t="shared" si="1015"/>
        <v>140011.19999999998</v>
      </c>
      <c r="CM302" s="110">
        <v>3</v>
      </c>
      <c r="CN302" s="109">
        <f t="shared" si="1016"/>
        <v>116675.99999999999</v>
      </c>
      <c r="CO302" s="110"/>
      <c r="CP302" s="109">
        <f t="shared" si="1017"/>
        <v>0</v>
      </c>
      <c r="CQ302" s="110">
        <v>8</v>
      </c>
      <c r="CR302" s="109">
        <f t="shared" si="1018"/>
        <v>414433.15200000006</v>
      </c>
      <c r="CS302" s="110"/>
      <c r="CT302" s="109">
        <f t="shared" si="1019"/>
        <v>0</v>
      </c>
      <c r="CU302" s="110">
        <v>0</v>
      </c>
      <c r="CV302" s="109">
        <f t="shared" si="1020"/>
        <v>0</v>
      </c>
      <c r="CW302" s="132">
        <v>0</v>
      </c>
      <c r="CX302" s="109">
        <f t="shared" si="1021"/>
        <v>0</v>
      </c>
      <c r="CY302" s="110">
        <v>0</v>
      </c>
      <c r="CZ302" s="116">
        <f t="shared" si="1022"/>
        <v>0</v>
      </c>
      <c r="DA302" s="110">
        <v>1</v>
      </c>
      <c r="DB302" s="109">
        <f t="shared" si="1023"/>
        <v>46670.400000000001</v>
      </c>
      <c r="DC302" s="134"/>
      <c r="DD302" s="109">
        <f t="shared" si="1024"/>
        <v>0</v>
      </c>
      <c r="DE302" s="110">
        <v>3</v>
      </c>
      <c r="DF302" s="109">
        <f t="shared" si="1025"/>
        <v>168013.43999999997</v>
      </c>
      <c r="DG302" s="110"/>
      <c r="DH302" s="109">
        <f t="shared" si="1026"/>
        <v>0</v>
      </c>
      <c r="DI302" s="110"/>
      <c r="DJ302" s="122">
        <f t="shared" si="1027"/>
        <v>0</v>
      </c>
      <c r="DK302" s="123">
        <f t="shared" si="973"/>
        <v>422</v>
      </c>
      <c r="DL302" s="122">
        <f t="shared" si="973"/>
        <v>19060035.791999996</v>
      </c>
      <c r="DM302" s="1"/>
      <c r="DN302" s="1">
        <f t="shared" si="974"/>
        <v>506.4</v>
      </c>
      <c r="DO302" s="52">
        <f t="shared" si="975"/>
        <v>506.4</v>
      </c>
      <c r="DQ302" s="52">
        <f t="shared" si="976"/>
        <v>422</v>
      </c>
    </row>
    <row r="303" spans="1:121" ht="30" hidden="1" customHeight="1" x14ac:dyDescent="0.25">
      <c r="A303" s="128"/>
      <c r="B303" s="129">
        <v>261</v>
      </c>
      <c r="C303" s="363" t="s">
        <v>692</v>
      </c>
      <c r="D303" s="102" t="s">
        <v>693</v>
      </c>
      <c r="E303" s="89">
        <v>23150</v>
      </c>
      <c r="F303" s="130">
        <v>1.42</v>
      </c>
      <c r="G303" s="104">
        <v>1</v>
      </c>
      <c r="H303" s="105"/>
      <c r="I303" s="106">
        <v>1.4</v>
      </c>
      <c r="J303" s="106">
        <v>1.68</v>
      </c>
      <c r="K303" s="106">
        <v>2.23</v>
      </c>
      <c r="L303" s="107">
        <v>2.57</v>
      </c>
      <c r="M303" s="110">
        <v>30</v>
      </c>
      <c r="N303" s="109">
        <f t="shared" si="977"/>
        <v>1518732.6</v>
      </c>
      <c r="O303" s="110">
        <v>0</v>
      </c>
      <c r="P303" s="110">
        <f t="shared" si="978"/>
        <v>0</v>
      </c>
      <c r="Q303" s="110">
        <v>0</v>
      </c>
      <c r="R303" s="109">
        <f t="shared" si="979"/>
        <v>0</v>
      </c>
      <c r="S303" s="110"/>
      <c r="T303" s="109">
        <f t="shared" si="980"/>
        <v>0</v>
      </c>
      <c r="U303" s="110">
        <v>3</v>
      </c>
      <c r="V303" s="109">
        <f t="shared" si="981"/>
        <v>151873.25999999998</v>
      </c>
      <c r="W303" s="110">
        <v>0</v>
      </c>
      <c r="X303" s="109">
        <f t="shared" si="982"/>
        <v>0</v>
      </c>
      <c r="Y303" s="110"/>
      <c r="Z303" s="109">
        <f t="shared" si="983"/>
        <v>0</v>
      </c>
      <c r="AA303" s="110">
        <v>0</v>
      </c>
      <c r="AB303" s="109">
        <f t="shared" si="984"/>
        <v>0</v>
      </c>
      <c r="AC303" s="110">
        <v>5</v>
      </c>
      <c r="AD303" s="109">
        <f t="shared" si="985"/>
        <v>253122.09999999998</v>
      </c>
      <c r="AE303" s="110">
        <v>0</v>
      </c>
      <c r="AF303" s="109">
        <f t="shared" si="986"/>
        <v>0</v>
      </c>
      <c r="AG303" s="110"/>
      <c r="AH303" s="109">
        <f t="shared" si="987"/>
        <v>0</v>
      </c>
      <c r="AI303" s="110">
        <v>26</v>
      </c>
      <c r="AJ303" s="109">
        <f t="shared" si="988"/>
        <v>1316234.9200000002</v>
      </c>
      <c r="AK303" s="110">
        <v>7</v>
      </c>
      <c r="AL303" s="110">
        <f t="shared" si="989"/>
        <v>354370.94</v>
      </c>
      <c r="AM303" s="110"/>
      <c r="AN303" s="109">
        <f t="shared" si="990"/>
        <v>0</v>
      </c>
      <c r="AO303" s="131"/>
      <c r="AP303" s="109">
        <f t="shared" si="991"/>
        <v>0</v>
      </c>
      <c r="AQ303" s="110">
        <v>12</v>
      </c>
      <c r="AR303" s="116">
        <f t="shared" si="992"/>
        <v>728991.64800000004</v>
      </c>
      <c r="AS303" s="110"/>
      <c r="AT303" s="109">
        <f t="shared" si="993"/>
        <v>0</v>
      </c>
      <c r="AU303" s="110"/>
      <c r="AV303" s="110">
        <f t="shared" si="994"/>
        <v>0</v>
      </c>
      <c r="AW303" s="110"/>
      <c r="AX303" s="109">
        <f t="shared" si="995"/>
        <v>0</v>
      </c>
      <c r="AY303" s="110">
        <v>0</v>
      </c>
      <c r="AZ303" s="109">
        <f t="shared" si="996"/>
        <v>0</v>
      </c>
      <c r="BA303" s="110">
        <v>0</v>
      </c>
      <c r="BB303" s="109">
        <f t="shared" si="997"/>
        <v>0</v>
      </c>
      <c r="BC303" s="110">
        <v>0</v>
      </c>
      <c r="BD303" s="109">
        <f t="shared" si="998"/>
        <v>0</v>
      </c>
      <c r="BE303" s="110">
        <v>2</v>
      </c>
      <c r="BF303" s="109">
        <f t="shared" si="999"/>
        <v>117816.83199999999</v>
      </c>
      <c r="BG303" s="110"/>
      <c r="BH303" s="109">
        <f t="shared" si="1000"/>
        <v>0</v>
      </c>
      <c r="BI303" s="110">
        <v>0</v>
      </c>
      <c r="BJ303" s="109">
        <f t="shared" si="1001"/>
        <v>0</v>
      </c>
      <c r="BK303" s="110">
        <v>0</v>
      </c>
      <c r="BL303" s="109">
        <f t="shared" si="1002"/>
        <v>0</v>
      </c>
      <c r="BM303" s="110"/>
      <c r="BN303" s="109">
        <f t="shared" si="1003"/>
        <v>0</v>
      </c>
      <c r="BO303" s="110"/>
      <c r="BP303" s="109">
        <f t="shared" si="1004"/>
        <v>0</v>
      </c>
      <c r="BQ303" s="110"/>
      <c r="BR303" s="109">
        <f t="shared" si="1005"/>
        <v>0</v>
      </c>
      <c r="BS303" s="110">
        <v>1</v>
      </c>
      <c r="BT303" s="116">
        <f t="shared" si="1006"/>
        <v>60749.304000000004</v>
      </c>
      <c r="BU303" s="133">
        <v>0</v>
      </c>
      <c r="BV303" s="109">
        <f t="shared" si="1007"/>
        <v>0</v>
      </c>
      <c r="BW303" s="110">
        <v>0</v>
      </c>
      <c r="BX303" s="109">
        <f t="shared" si="1008"/>
        <v>0</v>
      </c>
      <c r="BY303" s="110">
        <v>5</v>
      </c>
      <c r="BZ303" s="109">
        <f t="shared" si="1009"/>
        <v>230110.99999999997</v>
      </c>
      <c r="CA303" s="110"/>
      <c r="CB303" s="109">
        <f t="shared" si="1010"/>
        <v>0</v>
      </c>
      <c r="CC303" s="134"/>
      <c r="CD303" s="110">
        <f t="shared" si="1011"/>
        <v>0</v>
      </c>
      <c r="CE303" s="110">
        <v>0</v>
      </c>
      <c r="CF303" s="109">
        <f t="shared" si="1012"/>
        <v>0</v>
      </c>
      <c r="CG303" s="110"/>
      <c r="CH303" s="109">
        <f t="shared" si="1013"/>
        <v>0</v>
      </c>
      <c r="CI303" s="110"/>
      <c r="CJ303" s="109">
        <f t="shared" si="1014"/>
        <v>0</v>
      </c>
      <c r="CK303" s="110">
        <v>4</v>
      </c>
      <c r="CL303" s="109">
        <f t="shared" si="1015"/>
        <v>220906.55999999997</v>
      </c>
      <c r="CM303" s="110"/>
      <c r="CN303" s="109">
        <f t="shared" si="1016"/>
        <v>0</v>
      </c>
      <c r="CO303" s="110">
        <v>2</v>
      </c>
      <c r="CP303" s="109">
        <f t="shared" si="1017"/>
        <v>102169.284</v>
      </c>
      <c r="CQ303" s="110">
        <v>1</v>
      </c>
      <c r="CR303" s="109">
        <f t="shared" si="1018"/>
        <v>61301.570400000004</v>
      </c>
      <c r="CS303" s="110"/>
      <c r="CT303" s="109">
        <f t="shared" si="1019"/>
        <v>0</v>
      </c>
      <c r="CU303" s="110">
        <v>0</v>
      </c>
      <c r="CV303" s="109">
        <f t="shared" si="1020"/>
        <v>0</v>
      </c>
      <c r="CW303" s="132"/>
      <c r="CX303" s="109">
        <f t="shared" si="1021"/>
        <v>0</v>
      </c>
      <c r="CY303" s="110">
        <v>0</v>
      </c>
      <c r="CZ303" s="116">
        <f t="shared" si="1022"/>
        <v>0</v>
      </c>
      <c r="DA303" s="110"/>
      <c r="DB303" s="109">
        <f t="shared" si="1023"/>
        <v>0</v>
      </c>
      <c r="DC303" s="134"/>
      <c r="DD303" s="109">
        <f t="shared" si="1024"/>
        <v>0</v>
      </c>
      <c r="DE303" s="110">
        <v>1</v>
      </c>
      <c r="DF303" s="109">
        <f t="shared" si="1025"/>
        <v>66271.967999999993</v>
      </c>
      <c r="DG303" s="110"/>
      <c r="DH303" s="109">
        <f t="shared" si="1026"/>
        <v>0</v>
      </c>
      <c r="DI303" s="110"/>
      <c r="DJ303" s="122">
        <f t="shared" si="1027"/>
        <v>0</v>
      </c>
      <c r="DK303" s="123">
        <f t="shared" si="973"/>
        <v>99</v>
      </c>
      <c r="DL303" s="122">
        <f t="shared" si="973"/>
        <v>5182651.9863999998</v>
      </c>
      <c r="DM303" s="1"/>
      <c r="DN303" s="1">
        <f t="shared" si="974"/>
        <v>140.57999999999998</v>
      </c>
      <c r="DO303" s="52">
        <f t="shared" si="975"/>
        <v>140.57999999999998</v>
      </c>
      <c r="DQ303" s="52">
        <f t="shared" si="976"/>
        <v>99</v>
      </c>
    </row>
    <row r="304" spans="1:121" ht="30" hidden="1" customHeight="1" x14ac:dyDescent="0.25">
      <c r="A304" s="128"/>
      <c r="B304" s="129">
        <v>262</v>
      </c>
      <c r="C304" s="363" t="s">
        <v>694</v>
      </c>
      <c r="D304" s="102" t="s">
        <v>695</v>
      </c>
      <c r="E304" s="89">
        <v>23150</v>
      </c>
      <c r="F304" s="130">
        <v>2.31</v>
      </c>
      <c r="G304" s="104">
        <v>1</v>
      </c>
      <c r="H304" s="105"/>
      <c r="I304" s="106">
        <v>1.4</v>
      </c>
      <c r="J304" s="106">
        <v>1.68</v>
      </c>
      <c r="K304" s="106">
        <v>2.23</v>
      </c>
      <c r="L304" s="107">
        <v>2.57</v>
      </c>
      <c r="M304" s="110">
        <v>24</v>
      </c>
      <c r="N304" s="109">
        <f t="shared" si="977"/>
        <v>1976491.44</v>
      </c>
      <c r="O304" s="110">
        <v>0</v>
      </c>
      <c r="P304" s="110">
        <f t="shared" si="978"/>
        <v>0</v>
      </c>
      <c r="Q304" s="110">
        <v>0</v>
      </c>
      <c r="R304" s="109">
        <f t="shared" si="979"/>
        <v>0</v>
      </c>
      <c r="S304" s="110"/>
      <c r="T304" s="109">
        <f t="shared" si="980"/>
        <v>0</v>
      </c>
      <c r="U304" s="110">
        <v>5</v>
      </c>
      <c r="V304" s="109">
        <f t="shared" si="981"/>
        <v>411769.05000000005</v>
      </c>
      <c r="W304" s="110">
        <v>0</v>
      </c>
      <c r="X304" s="109">
        <f t="shared" si="982"/>
        <v>0</v>
      </c>
      <c r="Y304" s="110"/>
      <c r="Z304" s="109">
        <f t="shared" si="983"/>
        <v>0</v>
      </c>
      <c r="AA304" s="110">
        <v>0</v>
      </c>
      <c r="AB304" s="109">
        <f t="shared" si="984"/>
        <v>0</v>
      </c>
      <c r="AC304" s="110"/>
      <c r="AD304" s="109">
        <f t="shared" si="985"/>
        <v>0</v>
      </c>
      <c r="AE304" s="110">
        <v>0</v>
      </c>
      <c r="AF304" s="109">
        <f t="shared" si="986"/>
        <v>0</v>
      </c>
      <c r="AG304" s="110"/>
      <c r="AH304" s="109">
        <f t="shared" si="987"/>
        <v>0</v>
      </c>
      <c r="AI304" s="110">
        <v>20</v>
      </c>
      <c r="AJ304" s="109">
        <f t="shared" si="988"/>
        <v>1647076.2000000002</v>
      </c>
      <c r="AK304" s="110"/>
      <c r="AL304" s="110">
        <f t="shared" si="989"/>
        <v>0</v>
      </c>
      <c r="AM304" s="110">
        <v>0</v>
      </c>
      <c r="AN304" s="109">
        <f t="shared" si="990"/>
        <v>0</v>
      </c>
      <c r="AO304" s="132"/>
      <c r="AP304" s="109">
        <f t="shared" si="991"/>
        <v>0</v>
      </c>
      <c r="AQ304" s="110">
        <v>10</v>
      </c>
      <c r="AR304" s="116">
        <f t="shared" si="992"/>
        <v>988245.72</v>
      </c>
      <c r="AS304" s="110"/>
      <c r="AT304" s="109">
        <f t="shared" si="993"/>
        <v>0</v>
      </c>
      <c r="AU304" s="110"/>
      <c r="AV304" s="110">
        <f t="shared" si="994"/>
        <v>0</v>
      </c>
      <c r="AW304" s="110"/>
      <c r="AX304" s="109">
        <f t="shared" si="995"/>
        <v>0</v>
      </c>
      <c r="AY304" s="110">
        <v>0</v>
      </c>
      <c r="AZ304" s="109">
        <f t="shared" si="996"/>
        <v>0</v>
      </c>
      <c r="BA304" s="110">
        <v>0</v>
      </c>
      <c r="BB304" s="109">
        <f t="shared" si="997"/>
        <v>0</v>
      </c>
      <c r="BC304" s="110">
        <v>0</v>
      </c>
      <c r="BD304" s="109">
        <f t="shared" si="998"/>
        <v>0</v>
      </c>
      <c r="BE304" s="110"/>
      <c r="BF304" s="109">
        <f t="shared" si="999"/>
        <v>0</v>
      </c>
      <c r="BG304" s="110">
        <v>41</v>
      </c>
      <c r="BH304" s="109">
        <f t="shared" si="1000"/>
        <v>3683461.32</v>
      </c>
      <c r="BI304" s="110">
        <v>0</v>
      </c>
      <c r="BJ304" s="109">
        <f t="shared" si="1001"/>
        <v>0</v>
      </c>
      <c r="BK304" s="110">
        <v>0</v>
      </c>
      <c r="BL304" s="109">
        <f t="shared" si="1002"/>
        <v>0</v>
      </c>
      <c r="BM304" s="110"/>
      <c r="BN304" s="109">
        <f t="shared" si="1003"/>
        <v>0</v>
      </c>
      <c r="BO304" s="110"/>
      <c r="BP304" s="109">
        <f t="shared" si="1004"/>
        <v>0</v>
      </c>
      <c r="BQ304" s="110"/>
      <c r="BR304" s="109">
        <f t="shared" si="1005"/>
        <v>0</v>
      </c>
      <c r="BS304" s="110"/>
      <c r="BT304" s="116">
        <f t="shared" si="1006"/>
        <v>0</v>
      </c>
      <c r="BU304" s="133">
        <v>0</v>
      </c>
      <c r="BV304" s="109">
        <f t="shared" si="1007"/>
        <v>0</v>
      </c>
      <c r="BW304" s="110">
        <v>0</v>
      </c>
      <c r="BX304" s="109">
        <f t="shared" si="1008"/>
        <v>0</v>
      </c>
      <c r="BY304" s="110">
        <v>0</v>
      </c>
      <c r="BZ304" s="109">
        <f t="shared" si="1009"/>
        <v>0</v>
      </c>
      <c r="CA304" s="110"/>
      <c r="CB304" s="109">
        <f t="shared" si="1010"/>
        <v>0</v>
      </c>
      <c r="CC304" s="134"/>
      <c r="CD304" s="110">
        <f t="shared" si="1011"/>
        <v>0</v>
      </c>
      <c r="CE304" s="110">
        <v>0</v>
      </c>
      <c r="CF304" s="109">
        <f t="shared" si="1012"/>
        <v>0</v>
      </c>
      <c r="CG304" s="110"/>
      <c r="CH304" s="109">
        <f t="shared" si="1013"/>
        <v>0</v>
      </c>
      <c r="CI304" s="110"/>
      <c r="CJ304" s="109">
        <f t="shared" si="1014"/>
        <v>0</v>
      </c>
      <c r="CK304" s="110"/>
      <c r="CL304" s="109">
        <f t="shared" si="1015"/>
        <v>0</v>
      </c>
      <c r="CM304" s="110"/>
      <c r="CN304" s="109">
        <f t="shared" si="1016"/>
        <v>0</v>
      </c>
      <c r="CO304" s="110"/>
      <c r="CP304" s="109">
        <f t="shared" si="1017"/>
        <v>0</v>
      </c>
      <c r="CQ304" s="110">
        <v>0</v>
      </c>
      <c r="CR304" s="109">
        <f t="shared" si="1018"/>
        <v>0</v>
      </c>
      <c r="CS304" s="110"/>
      <c r="CT304" s="109">
        <f t="shared" si="1019"/>
        <v>0</v>
      </c>
      <c r="CU304" s="110">
        <v>0</v>
      </c>
      <c r="CV304" s="109">
        <f t="shared" si="1020"/>
        <v>0</v>
      </c>
      <c r="CW304" s="132">
        <v>0</v>
      </c>
      <c r="CX304" s="109">
        <f t="shared" si="1021"/>
        <v>0</v>
      </c>
      <c r="CY304" s="110">
        <v>0</v>
      </c>
      <c r="CZ304" s="116">
        <f t="shared" si="1022"/>
        <v>0</v>
      </c>
      <c r="DA304" s="110"/>
      <c r="DB304" s="109">
        <f t="shared" si="1023"/>
        <v>0</v>
      </c>
      <c r="DC304" s="134"/>
      <c r="DD304" s="109">
        <f t="shared" si="1024"/>
        <v>0</v>
      </c>
      <c r="DE304" s="110"/>
      <c r="DF304" s="109">
        <f t="shared" si="1025"/>
        <v>0</v>
      </c>
      <c r="DG304" s="110"/>
      <c r="DH304" s="109">
        <f t="shared" si="1026"/>
        <v>0</v>
      </c>
      <c r="DI304" s="110"/>
      <c r="DJ304" s="122">
        <f t="shared" si="1027"/>
        <v>0</v>
      </c>
      <c r="DK304" s="123">
        <f t="shared" si="973"/>
        <v>100</v>
      </c>
      <c r="DL304" s="122">
        <f t="shared" si="973"/>
        <v>8707043.7300000004</v>
      </c>
      <c r="DM304" s="1"/>
      <c r="DN304" s="1">
        <f t="shared" si="974"/>
        <v>231</v>
      </c>
      <c r="DO304" s="52">
        <f t="shared" si="975"/>
        <v>231</v>
      </c>
      <c r="DQ304" s="52">
        <f t="shared" si="976"/>
        <v>100</v>
      </c>
    </row>
    <row r="305" spans="1:121" ht="30" hidden="1" customHeight="1" x14ac:dyDescent="0.25">
      <c r="A305" s="128"/>
      <c r="B305" s="129">
        <v>263</v>
      </c>
      <c r="C305" s="363" t="s">
        <v>696</v>
      </c>
      <c r="D305" s="102" t="s">
        <v>697</v>
      </c>
      <c r="E305" s="89">
        <v>23150</v>
      </c>
      <c r="F305" s="130">
        <v>3.12</v>
      </c>
      <c r="G305" s="104">
        <v>1</v>
      </c>
      <c r="H305" s="105"/>
      <c r="I305" s="106">
        <v>1.4</v>
      </c>
      <c r="J305" s="106">
        <v>1.68</v>
      </c>
      <c r="K305" s="106">
        <v>2.23</v>
      </c>
      <c r="L305" s="107">
        <v>2.57</v>
      </c>
      <c r="M305" s="110">
        <v>120</v>
      </c>
      <c r="N305" s="109">
        <f t="shared" si="977"/>
        <v>13347734.4</v>
      </c>
      <c r="O305" s="110">
        <v>0</v>
      </c>
      <c r="P305" s="110">
        <f t="shared" si="978"/>
        <v>0</v>
      </c>
      <c r="Q305" s="110">
        <v>0</v>
      </c>
      <c r="R305" s="109">
        <f t="shared" si="979"/>
        <v>0</v>
      </c>
      <c r="S305" s="110"/>
      <c r="T305" s="109">
        <f t="shared" si="980"/>
        <v>0</v>
      </c>
      <c r="U305" s="110">
        <v>1</v>
      </c>
      <c r="V305" s="109">
        <f t="shared" si="981"/>
        <v>111231.12000000001</v>
      </c>
      <c r="W305" s="110"/>
      <c r="X305" s="109">
        <f t="shared" si="982"/>
        <v>0</v>
      </c>
      <c r="Y305" s="110"/>
      <c r="Z305" s="109">
        <f t="shared" si="983"/>
        <v>0</v>
      </c>
      <c r="AA305" s="110"/>
      <c r="AB305" s="109">
        <f t="shared" si="984"/>
        <v>0</v>
      </c>
      <c r="AC305" s="110">
        <v>9</v>
      </c>
      <c r="AD305" s="109">
        <f t="shared" si="985"/>
        <v>1001080.08</v>
      </c>
      <c r="AE305" s="110"/>
      <c r="AF305" s="109">
        <f t="shared" si="986"/>
        <v>0</v>
      </c>
      <c r="AG305" s="110"/>
      <c r="AH305" s="109">
        <f t="shared" si="987"/>
        <v>0</v>
      </c>
      <c r="AI305" s="110">
        <v>52</v>
      </c>
      <c r="AJ305" s="109">
        <f t="shared" si="988"/>
        <v>5784018.2400000002</v>
      </c>
      <c r="AK305" s="110"/>
      <c r="AL305" s="110">
        <f t="shared" si="989"/>
        <v>0</v>
      </c>
      <c r="AM305" s="110"/>
      <c r="AN305" s="109">
        <f t="shared" si="990"/>
        <v>0</v>
      </c>
      <c r="AO305" s="132">
        <v>1</v>
      </c>
      <c r="AP305" s="109">
        <f t="shared" si="991"/>
        <v>133477.34400000001</v>
      </c>
      <c r="AQ305" s="110"/>
      <c r="AR305" s="116">
        <f t="shared" si="992"/>
        <v>0</v>
      </c>
      <c r="AS305" s="110"/>
      <c r="AT305" s="109">
        <f t="shared" si="993"/>
        <v>0</v>
      </c>
      <c r="AU305" s="110"/>
      <c r="AV305" s="110">
        <f t="shared" si="994"/>
        <v>0</v>
      </c>
      <c r="AW305" s="110"/>
      <c r="AX305" s="109">
        <f t="shared" si="995"/>
        <v>0</v>
      </c>
      <c r="AY305" s="110"/>
      <c r="AZ305" s="109">
        <f t="shared" si="996"/>
        <v>0</v>
      </c>
      <c r="BA305" s="110"/>
      <c r="BB305" s="109">
        <f t="shared" si="997"/>
        <v>0</v>
      </c>
      <c r="BC305" s="110"/>
      <c r="BD305" s="109">
        <f t="shared" si="998"/>
        <v>0</v>
      </c>
      <c r="BE305" s="110"/>
      <c r="BF305" s="109">
        <f t="shared" si="999"/>
        <v>0</v>
      </c>
      <c r="BG305" s="110">
        <v>72</v>
      </c>
      <c r="BH305" s="109">
        <f t="shared" si="1000"/>
        <v>8736698.879999999</v>
      </c>
      <c r="BI305" s="110"/>
      <c r="BJ305" s="109">
        <f t="shared" si="1001"/>
        <v>0</v>
      </c>
      <c r="BK305" s="110"/>
      <c r="BL305" s="109">
        <f t="shared" si="1002"/>
        <v>0</v>
      </c>
      <c r="BM305" s="110"/>
      <c r="BN305" s="109">
        <f t="shared" si="1003"/>
        <v>0</v>
      </c>
      <c r="BO305" s="110"/>
      <c r="BP305" s="109">
        <f t="shared" si="1004"/>
        <v>0</v>
      </c>
      <c r="BQ305" s="110"/>
      <c r="BR305" s="109">
        <f t="shared" si="1005"/>
        <v>0</v>
      </c>
      <c r="BS305" s="110"/>
      <c r="BT305" s="116">
        <f t="shared" si="1006"/>
        <v>0</v>
      </c>
      <c r="BU305" s="133"/>
      <c r="BV305" s="109">
        <f t="shared" si="1007"/>
        <v>0</v>
      </c>
      <c r="BW305" s="110"/>
      <c r="BX305" s="109">
        <f t="shared" si="1008"/>
        <v>0</v>
      </c>
      <c r="BY305" s="110"/>
      <c r="BZ305" s="109">
        <f t="shared" si="1009"/>
        <v>0</v>
      </c>
      <c r="CA305" s="110"/>
      <c r="CB305" s="109">
        <f t="shared" si="1010"/>
        <v>0</v>
      </c>
      <c r="CC305" s="134"/>
      <c r="CD305" s="110">
        <f t="shared" si="1011"/>
        <v>0</v>
      </c>
      <c r="CE305" s="110"/>
      <c r="CF305" s="109">
        <f t="shared" si="1012"/>
        <v>0</v>
      </c>
      <c r="CG305" s="110"/>
      <c r="CH305" s="109">
        <f t="shared" si="1013"/>
        <v>0</v>
      </c>
      <c r="CI305" s="110"/>
      <c r="CJ305" s="109">
        <f t="shared" si="1014"/>
        <v>0</v>
      </c>
      <c r="CK305" s="110"/>
      <c r="CL305" s="109">
        <f t="shared" si="1015"/>
        <v>0</v>
      </c>
      <c r="CM305" s="110"/>
      <c r="CN305" s="109">
        <f t="shared" si="1016"/>
        <v>0</v>
      </c>
      <c r="CO305" s="110"/>
      <c r="CP305" s="109">
        <f t="shared" si="1017"/>
        <v>0</v>
      </c>
      <c r="CQ305" s="110">
        <v>1</v>
      </c>
      <c r="CR305" s="109">
        <f t="shared" si="1018"/>
        <v>134690.77439999999</v>
      </c>
      <c r="CS305" s="110"/>
      <c r="CT305" s="109">
        <f t="shared" si="1019"/>
        <v>0</v>
      </c>
      <c r="CU305" s="110"/>
      <c r="CV305" s="109">
        <f t="shared" si="1020"/>
        <v>0</v>
      </c>
      <c r="CW305" s="132">
        <v>0</v>
      </c>
      <c r="CX305" s="109">
        <f t="shared" si="1021"/>
        <v>0</v>
      </c>
      <c r="CY305" s="110"/>
      <c r="CZ305" s="116">
        <f t="shared" si="1022"/>
        <v>0</v>
      </c>
      <c r="DA305" s="110"/>
      <c r="DB305" s="109">
        <f t="shared" si="1023"/>
        <v>0</v>
      </c>
      <c r="DC305" s="134"/>
      <c r="DD305" s="109">
        <f t="shared" si="1024"/>
        <v>0</v>
      </c>
      <c r="DE305" s="110"/>
      <c r="DF305" s="109">
        <f t="shared" si="1025"/>
        <v>0</v>
      </c>
      <c r="DG305" s="110"/>
      <c r="DH305" s="109">
        <f t="shared" si="1026"/>
        <v>0</v>
      </c>
      <c r="DI305" s="110"/>
      <c r="DJ305" s="122">
        <f t="shared" si="1027"/>
        <v>0</v>
      </c>
      <c r="DK305" s="123">
        <f t="shared" si="973"/>
        <v>256</v>
      </c>
      <c r="DL305" s="122">
        <f t="shared" si="973"/>
        <v>29248930.838399999</v>
      </c>
      <c r="DM305" s="1"/>
      <c r="DN305" s="1">
        <f t="shared" si="974"/>
        <v>798.72</v>
      </c>
      <c r="DO305" s="52">
        <f t="shared" si="975"/>
        <v>798.72</v>
      </c>
      <c r="DQ305" s="52">
        <f t="shared" si="976"/>
        <v>256</v>
      </c>
    </row>
    <row r="306" spans="1:121" ht="30" hidden="1" customHeight="1" x14ac:dyDescent="0.25">
      <c r="A306" s="128"/>
      <c r="B306" s="129">
        <v>264</v>
      </c>
      <c r="C306" s="363" t="s">
        <v>698</v>
      </c>
      <c r="D306" s="102" t="s">
        <v>699</v>
      </c>
      <c r="E306" s="89">
        <v>23150</v>
      </c>
      <c r="F306" s="130">
        <v>1.08</v>
      </c>
      <c r="G306" s="104">
        <v>1</v>
      </c>
      <c r="H306" s="105"/>
      <c r="I306" s="106">
        <v>1.4</v>
      </c>
      <c r="J306" s="106">
        <v>1.68</v>
      </c>
      <c r="K306" s="106">
        <v>2.23</v>
      </c>
      <c r="L306" s="107">
        <v>2.57</v>
      </c>
      <c r="M306" s="110">
        <v>48</v>
      </c>
      <c r="N306" s="109">
        <f t="shared" si="977"/>
        <v>1848147.84</v>
      </c>
      <c r="O306" s="110">
        <v>0</v>
      </c>
      <c r="P306" s="110">
        <f t="shared" si="978"/>
        <v>0</v>
      </c>
      <c r="Q306" s="110">
        <v>0</v>
      </c>
      <c r="R306" s="109">
        <f t="shared" si="979"/>
        <v>0</v>
      </c>
      <c r="S306" s="110"/>
      <c r="T306" s="109">
        <f t="shared" si="980"/>
        <v>0</v>
      </c>
      <c r="U306" s="110">
        <v>23</v>
      </c>
      <c r="V306" s="109">
        <f t="shared" si="981"/>
        <v>885570.84</v>
      </c>
      <c r="W306" s="110">
        <v>0</v>
      </c>
      <c r="X306" s="109">
        <f t="shared" si="982"/>
        <v>0</v>
      </c>
      <c r="Y306" s="110"/>
      <c r="Z306" s="109">
        <f t="shared" si="983"/>
        <v>0</v>
      </c>
      <c r="AA306" s="110">
        <v>0</v>
      </c>
      <c r="AB306" s="109">
        <f t="shared" si="984"/>
        <v>0</v>
      </c>
      <c r="AC306" s="110">
        <v>10</v>
      </c>
      <c r="AD306" s="109">
        <f t="shared" si="985"/>
        <v>385030.80000000005</v>
      </c>
      <c r="AE306" s="110">
        <v>0</v>
      </c>
      <c r="AF306" s="109">
        <f t="shared" si="986"/>
        <v>0</v>
      </c>
      <c r="AG306" s="110"/>
      <c r="AH306" s="109">
        <f t="shared" si="987"/>
        <v>0</v>
      </c>
      <c r="AI306" s="110">
        <v>90</v>
      </c>
      <c r="AJ306" s="109">
        <f t="shared" si="988"/>
        <v>3465277.2</v>
      </c>
      <c r="AK306" s="110"/>
      <c r="AL306" s="110">
        <f t="shared" si="989"/>
        <v>0</v>
      </c>
      <c r="AM306" s="110">
        <v>0</v>
      </c>
      <c r="AN306" s="109">
        <f t="shared" si="990"/>
        <v>0</v>
      </c>
      <c r="AO306" s="132">
        <v>5</v>
      </c>
      <c r="AP306" s="109">
        <f t="shared" si="991"/>
        <v>231018.48000000004</v>
      </c>
      <c r="AQ306" s="110"/>
      <c r="AR306" s="116">
        <f t="shared" si="992"/>
        <v>0</v>
      </c>
      <c r="AS306" s="110"/>
      <c r="AT306" s="109">
        <f t="shared" si="993"/>
        <v>0</v>
      </c>
      <c r="AU306" s="110">
        <v>0</v>
      </c>
      <c r="AV306" s="110">
        <f t="shared" si="994"/>
        <v>0</v>
      </c>
      <c r="AW306" s="110"/>
      <c r="AX306" s="109">
        <f t="shared" si="995"/>
        <v>0</v>
      </c>
      <c r="AY306" s="110">
        <v>0</v>
      </c>
      <c r="AZ306" s="109">
        <f t="shared" si="996"/>
        <v>0</v>
      </c>
      <c r="BA306" s="110">
        <v>0</v>
      </c>
      <c r="BB306" s="109">
        <f t="shared" si="997"/>
        <v>0</v>
      </c>
      <c r="BC306" s="110">
        <v>0</v>
      </c>
      <c r="BD306" s="109">
        <f t="shared" si="998"/>
        <v>0</v>
      </c>
      <c r="BE306" s="110">
        <v>1</v>
      </c>
      <c r="BF306" s="109">
        <f t="shared" si="999"/>
        <v>44803.583999999995</v>
      </c>
      <c r="BG306" s="110">
        <v>96</v>
      </c>
      <c r="BH306" s="109">
        <f t="shared" si="1000"/>
        <v>4032322.56</v>
      </c>
      <c r="BI306" s="110">
        <v>0</v>
      </c>
      <c r="BJ306" s="109">
        <f t="shared" si="1001"/>
        <v>0</v>
      </c>
      <c r="BK306" s="110">
        <v>0</v>
      </c>
      <c r="BL306" s="109">
        <f t="shared" si="1002"/>
        <v>0</v>
      </c>
      <c r="BM306" s="110"/>
      <c r="BN306" s="109">
        <f t="shared" si="1003"/>
        <v>0</v>
      </c>
      <c r="BO306" s="110"/>
      <c r="BP306" s="109">
        <f t="shared" si="1004"/>
        <v>0</v>
      </c>
      <c r="BQ306" s="110">
        <v>2</v>
      </c>
      <c r="BR306" s="109">
        <f t="shared" si="1005"/>
        <v>107528.60160000001</v>
      </c>
      <c r="BS306" s="110">
        <v>4</v>
      </c>
      <c r="BT306" s="116">
        <f t="shared" si="1006"/>
        <v>184814.78400000001</v>
      </c>
      <c r="BU306" s="133">
        <v>0</v>
      </c>
      <c r="BV306" s="109">
        <f t="shared" si="1007"/>
        <v>0</v>
      </c>
      <c r="BW306" s="110">
        <v>0</v>
      </c>
      <c r="BX306" s="109">
        <f t="shared" si="1008"/>
        <v>0</v>
      </c>
      <c r="BY306" s="110"/>
      <c r="BZ306" s="109">
        <f t="shared" si="1009"/>
        <v>0</v>
      </c>
      <c r="CA306" s="110">
        <v>5</v>
      </c>
      <c r="CB306" s="109">
        <f t="shared" si="1010"/>
        <v>210016.80000000002</v>
      </c>
      <c r="CC306" s="134"/>
      <c r="CD306" s="110">
        <f t="shared" si="1011"/>
        <v>0</v>
      </c>
      <c r="CE306" s="110">
        <v>0</v>
      </c>
      <c r="CF306" s="109">
        <f t="shared" si="1012"/>
        <v>0</v>
      </c>
      <c r="CG306" s="110"/>
      <c r="CH306" s="109">
        <f t="shared" si="1013"/>
        <v>0</v>
      </c>
      <c r="CI306" s="110"/>
      <c r="CJ306" s="109">
        <f t="shared" si="1014"/>
        <v>0</v>
      </c>
      <c r="CK306" s="110"/>
      <c r="CL306" s="109">
        <f t="shared" si="1015"/>
        <v>0</v>
      </c>
      <c r="CM306" s="110">
        <v>7</v>
      </c>
      <c r="CN306" s="109">
        <f t="shared" si="1016"/>
        <v>245019.59999999998</v>
      </c>
      <c r="CO306" s="110"/>
      <c r="CP306" s="109">
        <f t="shared" si="1017"/>
        <v>0</v>
      </c>
      <c r="CQ306" s="110">
        <v>4</v>
      </c>
      <c r="CR306" s="109">
        <f t="shared" si="1018"/>
        <v>186494.91840000002</v>
      </c>
      <c r="CS306" s="110"/>
      <c r="CT306" s="109">
        <f t="shared" si="1019"/>
        <v>0</v>
      </c>
      <c r="CU306" s="110">
        <v>0</v>
      </c>
      <c r="CV306" s="109">
        <f t="shared" si="1020"/>
        <v>0</v>
      </c>
      <c r="CW306" s="132"/>
      <c r="CX306" s="109">
        <f t="shared" si="1021"/>
        <v>0</v>
      </c>
      <c r="CY306" s="110">
        <v>0</v>
      </c>
      <c r="CZ306" s="116">
        <f t="shared" si="1022"/>
        <v>0</v>
      </c>
      <c r="DA306" s="110"/>
      <c r="DB306" s="109">
        <f t="shared" si="1023"/>
        <v>0</v>
      </c>
      <c r="DC306" s="134"/>
      <c r="DD306" s="109">
        <f t="shared" si="1024"/>
        <v>0</v>
      </c>
      <c r="DE306" s="110"/>
      <c r="DF306" s="109">
        <f t="shared" si="1025"/>
        <v>0</v>
      </c>
      <c r="DG306" s="110"/>
      <c r="DH306" s="109">
        <f t="shared" si="1026"/>
        <v>0</v>
      </c>
      <c r="DI306" s="110"/>
      <c r="DJ306" s="122">
        <f t="shared" si="1027"/>
        <v>0</v>
      </c>
      <c r="DK306" s="123">
        <f t="shared" si="973"/>
        <v>295</v>
      </c>
      <c r="DL306" s="122">
        <f t="shared" si="973"/>
        <v>11826046.008000003</v>
      </c>
      <c r="DM306" s="1"/>
      <c r="DN306" s="1">
        <f t="shared" si="974"/>
        <v>318.60000000000002</v>
      </c>
      <c r="DO306" s="52">
        <f t="shared" si="975"/>
        <v>318.60000000000002</v>
      </c>
      <c r="DQ306" s="52">
        <f t="shared" si="976"/>
        <v>295</v>
      </c>
    </row>
    <row r="307" spans="1:121" ht="30" hidden="1" customHeight="1" x14ac:dyDescent="0.25">
      <c r="A307" s="128"/>
      <c r="B307" s="129">
        <v>265</v>
      </c>
      <c r="C307" s="363" t="s">
        <v>700</v>
      </c>
      <c r="D307" s="102" t="s">
        <v>701</v>
      </c>
      <c r="E307" s="89">
        <v>23150</v>
      </c>
      <c r="F307" s="130">
        <v>1.1200000000000001</v>
      </c>
      <c r="G307" s="104">
        <v>1</v>
      </c>
      <c r="H307" s="105"/>
      <c r="I307" s="106">
        <v>1.4</v>
      </c>
      <c r="J307" s="106">
        <v>1.68</v>
      </c>
      <c r="K307" s="106">
        <v>2.23</v>
      </c>
      <c r="L307" s="107">
        <v>2.57</v>
      </c>
      <c r="M307" s="110">
        <v>88</v>
      </c>
      <c r="N307" s="109">
        <f t="shared" si="977"/>
        <v>3513762.56</v>
      </c>
      <c r="O307" s="110">
        <v>5</v>
      </c>
      <c r="P307" s="110">
        <f t="shared" si="978"/>
        <v>199645.6</v>
      </c>
      <c r="Q307" s="110">
        <v>0</v>
      </c>
      <c r="R307" s="109">
        <f t="shared" si="979"/>
        <v>0</v>
      </c>
      <c r="S307" s="110"/>
      <c r="T307" s="109">
        <f t="shared" si="980"/>
        <v>0</v>
      </c>
      <c r="U307" s="110">
        <v>5</v>
      </c>
      <c r="V307" s="109">
        <f t="shared" si="981"/>
        <v>199645.6</v>
      </c>
      <c r="W307" s="110">
        <v>0</v>
      </c>
      <c r="X307" s="109">
        <f t="shared" si="982"/>
        <v>0</v>
      </c>
      <c r="Y307" s="110"/>
      <c r="Z307" s="109">
        <f t="shared" si="983"/>
        <v>0</v>
      </c>
      <c r="AA307" s="110">
        <v>0</v>
      </c>
      <c r="AB307" s="109">
        <f t="shared" si="984"/>
        <v>0</v>
      </c>
      <c r="AC307" s="110">
        <v>6</v>
      </c>
      <c r="AD307" s="109">
        <f t="shared" si="985"/>
        <v>239574.72000000006</v>
      </c>
      <c r="AE307" s="110">
        <v>0</v>
      </c>
      <c r="AF307" s="109">
        <f t="shared" si="986"/>
        <v>0</v>
      </c>
      <c r="AG307" s="110"/>
      <c r="AH307" s="109">
        <f t="shared" si="987"/>
        <v>0</v>
      </c>
      <c r="AI307" s="110">
        <v>154</v>
      </c>
      <c r="AJ307" s="109">
        <f t="shared" si="988"/>
        <v>6149084.4800000014</v>
      </c>
      <c r="AK307" s="110"/>
      <c r="AL307" s="110">
        <f t="shared" si="989"/>
        <v>0</v>
      </c>
      <c r="AM307" s="110"/>
      <c r="AN307" s="109">
        <f t="shared" si="990"/>
        <v>0</v>
      </c>
      <c r="AO307" s="132"/>
      <c r="AP307" s="109">
        <f t="shared" si="991"/>
        <v>0</v>
      </c>
      <c r="AQ307" s="110"/>
      <c r="AR307" s="116">
        <f t="shared" si="992"/>
        <v>0</v>
      </c>
      <c r="AS307" s="110"/>
      <c r="AT307" s="109">
        <f t="shared" si="993"/>
        <v>0</v>
      </c>
      <c r="AU307" s="110"/>
      <c r="AV307" s="110">
        <f t="shared" si="994"/>
        <v>0</v>
      </c>
      <c r="AW307" s="110"/>
      <c r="AX307" s="109">
        <f t="shared" si="995"/>
        <v>0</v>
      </c>
      <c r="AY307" s="110">
        <v>0</v>
      </c>
      <c r="AZ307" s="109">
        <f t="shared" si="996"/>
        <v>0</v>
      </c>
      <c r="BA307" s="110">
        <v>0</v>
      </c>
      <c r="BB307" s="109">
        <f t="shared" si="997"/>
        <v>0</v>
      </c>
      <c r="BC307" s="110">
        <v>0</v>
      </c>
      <c r="BD307" s="109">
        <f t="shared" si="998"/>
        <v>0</v>
      </c>
      <c r="BE307" s="110">
        <v>3</v>
      </c>
      <c r="BF307" s="109">
        <f t="shared" si="999"/>
        <v>139388.92800000001</v>
      </c>
      <c r="BG307" s="110">
        <v>98</v>
      </c>
      <c r="BH307" s="109">
        <f t="shared" si="1000"/>
        <v>4268785.9200000009</v>
      </c>
      <c r="BI307" s="110">
        <v>0</v>
      </c>
      <c r="BJ307" s="109">
        <f t="shared" si="1001"/>
        <v>0</v>
      </c>
      <c r="BK307" s="110">
        <v>0</v>
      </c>
      <c r="BL307" s="109">
        <f t="shared" si="1002"/>
        <v>0</v>
      </c>
      <c r="BM307" s="110">
        <v>1</v>
      </c>
      <c r="BN307" s="109">
        <f t="shared" si="1003"/>
        <v>43559.040000000001</v>
      </c>
      <c r="BO307" s="110"/>
      <c r="BP307" s="109">
        <f t="shared" si="1004"/>
        <v>0</v>
      </c>
      <c r="BQ307" s="110">
        <v>5</v>
      </c>
      <c r="BR307" s="109">
        <f t="shared" si="1005"/>
        <v>278777.85600000003</v>
      </c>
      <c r="BS307" s="110">
        <v>5</v>
      </c>
      <c r="BT307" s="116">
        <f t="shared" si="1006"/>
        <v>239574.72000000003</v>
      </c>
      <c r="BU307" s="133">
        <v>0</v>
      </c>
      <c r="BV307" s="109">
        <f t="shared" si="1007"/>
        <v>0</v>
      </c>
      <c r="BW307" s="110">
        <v>0</v>
      </c>
      <c r="BX307" s="109">
        <f t="shared" si="1008"/>
        <v>0</v>
      </c>
      <c r="BY307" s="110"/>
      <c r="BZ307" s="109">
        <f t="shared" si="1009"/>
        <v>0</v>
      </c>
      <c r="CA307" s="110">
        <v>8</v>
      </c>
      <c r="CB307" s="109">
        <f t="shared" si="1010"/>
        <v>348472.32000000001</v>
      </c>
      <c r="CC307" s="134"/>
      <c r="CD307" s="110">
        <f t="shared" si="1011"/>
        <v>0</v>
      </c>
      <c r="CE307" s="110">
        <v>0</v>
      </c>
      <c r="CF307" s="109">
        <f t="shared" si="1012"/>
        <v>0</v>
      </c>
      <c r="CG307" s="110"/>
      <c r="CH307" s="109">
        <f t="shared" si="1013"/>
        <v>0</v>
      </c>
      <c r="CI307" s="110"/>
      <c r="CJ307" s="109">
        <f t="shared" si="1014"/>
        <v>0</v>
      </c>
      <c r="CK307" s="110">
        <v>2</v>
      </c>
      <c r="CL307" s="109">
        <f t="shared" si="1015"/>
        <v>87118.080000000002</v>
      </c>
      <c r="CM307" s="110">
        <v>2</v>
      </c>
      <c r="CN307" s="109">
        <f t="shared" si="1016"/>
        <v>72598.400000000009</v>
      </c>
      <c r="CO307" s="110"/>
      <c r="CP307" s="109">
        <f t="shared" si="1017"/>
        <v>0</v>
      </c>
      <c r="CQ307" s="110">
        <v>13</v>
      </c>
      <c r="CR307" s="109">
        <f t="shared" si="1018"/>
        <v>628556.94720000005</v>
      </c>
      <c r="CS307" s="110"/>
      <c r="CT307" s="109">
        <f t="shared" si="1019"/>
        <v>0</v>
      </c>
      <c r="CU307" s="110">
        <v>0</v>
      </c>
      <c r="CV307" s="109">
        <f t="shared" si="1020"/>
        <v>0</v>
      </c>
      <c r="CW307" s="132">
        <v>0</v>
      </c>
      <c r="CX307" s="109">
        <f t="shared" si="1021"/>
        <v>0</v>
      </c>
      <c r="CY307" s="110">
        <v>0</v>
      </c>
      <c r="CZ307" s="116">
        <f t="shared" si="1022"/>
        <v>0</v>
      </c>
      <c r="DA307" s="110">
        <v>1</v>
      </c>
      <c r="DB307" s="109">
        <f t="shared" si="1023"/>
        <v>43559.040000000001</v>
      </c>
      <c r="DC307" s="134"/>
      <c r="DD307" s="109">
        <f t="shared" si="1024"/>
        <v>0</v>
      </c>
      <c r="DE307" s="110"/>
      <c r="DF307" s="109">
        <f t="shared" si="1025"/>
        <v>0</v>
      </c>
      <c r="DG307" s="110"/>
      <c r="DH307" s="109">
        <f t="shared" si="1026"/>
        <v>0</v>
      </c>
      <c r="DI307" s="110"/>
      <c r="DJ307" s="122">
        <f t="shared" si="1027"/>
        <v>0</v>
      </c>
      <c r="DK307" s="123">
        <f t="shared" si="973"/>
        <v>396</v>
      </c>
      <c r="DL307" s="122">
        <f t="shared" si="973"/>
        <v>16452104.211200003</v>
      </c>
      <c r="DM307" s="1"/>
      <c r="DN307" s="1">
        <f t="shared" si="974"/>
        <v>443.52000000000004</v>
      </c>
      <c r="DO307" s="52">
        <f t="shared" si="975"/>
        <v>443.52000000000004</v>
      </c>
      <c r="DQ307" s="52">
        <f t="shared" si="976"/>
        <v>396</v>
      </c>
    </row>
    <row r="308" spans="1:121" ht="30" hidden="1" customHeight="1" x14ac:dyDescent="0.25">
      <c r="A308" s="128"/>
      <c r="B308" s="129">
        <v>266</v>
      </c>
      <c r="C308" s="363" t="s">
        <v>702</v>
      </c>
      <c r="D308" s="102" t="s">
        <v>703</v>
      </c>
      <c r="E308" s="89">
        <v>23150</v>
      </c>
      <c r="F308" s="130">
        <v>1.62</v>
      </c>
      <c r="G308" s="256">
        <v>0.95</v>
      </c>
      <c r="H308" s="248"/>
      <c r="I308" s="106">
        <v>1.4</v>
      </c>
      <c r="J308" s="106">
        <v>1.68</v>
      </c>
      <c r="K308" s="106">
        <v>2.23</v>
      </c>
      <c r="L308" s="107">
        <v>2.57</v>
      </c>
      <c r="M308" s="110">
        <v>180</v>
      </c>
      <c r="N308" s="109">
        <f t="shared" si="977"/>
        <v>9876040.0199999996</v>
      </c>
      <c r="O308" s="110">
        <v>0</v>
      </c>
      <c r="P308" s="110">
        <f t="shared" si="978"/>
        <v>0</v>
      </c>
      <c r="Q308" s="110">
        <v>0</v>
      </c>
      <c r="R308" s="109">
        <f t="shared" si="979"/>
        <v>0</v>
      </c>
      <c r="S308" s="110"/>
      <c r="T308" s="109">
        <f t="shared" si="980"/>
        <v>0</v>
      </c>
      <c r="U308" s="110">
        <v>24</v>
      </c>
      <c r="V308" s="109">
        <f t="shared" si="981"/>
        <v>1316805.3360000001</v>
      </c>
      <c r="W308" s="110">
        <v>0</v>
      </c>
      <c r="X308" s="109">
        <f t="shared" si="982"/>
        <v>0</v>
      </c>
      <c r="Y308" s="110"/>
      <c r="Z308" s="109">
        <f t="shared" si="983"/>
        <v>0</v>
      </c>
      <c r="AA308" s="110">
        <v>0</v>
      </c>
      <c r="AB308" s="109">
        <f t="shared" si="984"/>
        <v>0</v>
      </c>
      <c r="AC308" s="110">
        <v>10</v>
      </c>
      <c r="AD308" s="109">
        <f t="shared" si="985"/>
        <v>548668.89</v>
      </c>
      <c r="AE308" s="110">
        <v>0</v>
      </c>
      <c r="AF308" s="109">
        <f t="shared" si="986"/>
        <v>0</v>
      </c>
      <c r="AG308" s="110"/>
      <c r="AH308" s="109">
        <f t="shared" si="987"/>
        <v>0</v>
      </c>
      <c r="AI308" s="110">
        <v>161</v>
      </c>
      <c r="AJ308" s="109">
        <f t="shared" si="988"/>
        <v>8833569.1289999988</v>
      </c>
      <c r="AK308" s="110"/>
      <c r="AL308" s="110">
        <f t="shared" si="989"/>
        <v>0</v>
      </c>
      <c r="AM308" s="110"/>
      <c r="AN308" s="109">
        <f t="shared" si="990"/>
        <v>0</v>
      </c>
      <c r="AO308" s="132">
        <v>2</v>
      </c>
      <c r="AP308" s="109">
        <f t="shared" si="991"/>
        <v>131680.5336</v>
      </c>
      <c r="AQ308" s="110"/>
      <c r="AR308" s="116">
        <f t="shared" si="992"/>
        <v>0</v>
      </c>
      <c r="AS308" s="110"/>
      <c r="AT308" s="109">
        <f t="shared" si="993"/>
        <v>0</v>
      </c>
      <c r="AU308" s="110">
        <v>2</v>
      </c>
      <c r="AV308" s="110">
        <f t="shared" si="994"/>
        <v>89782.182000000001</v>
      </c>
      <c r="AW308" s="110"/>
      <c r="AX308" s="109">
        <f t="shared" si="995"/>
        <v>0</v>
      </c>
      <c r="AY308" s="110">
        <v>0</v>
      </c>
      <c r="AZ308" s="109">
        <f t="shared" si="996"/>
        <v>0</v>
      </c>
      <c r="BA308" s="110">
        <v>0</v>
      </c>
      <c r="BB308" s="109">
        <f t="shared" si="997"/>
        <v>0</v>
      </c>
      <c r="BC308" s="110">
        <v>0</v>
      </c>
      <c r="BD308" s="109">
        <f t="shared" si="998"/>
        <v>0</v>
      </c>
      <c r="BE308" s="110"/>
      <c r="BF308" s="109">
        <f t="shared" si="999"/>
        <v>0</v>
      </c>
      <c r="BG308" s="110">
        <v>233</v>
      </c>
      <c r="BH308" s="109">
        <f t="shared" si="1000"/>
        <v>13946165.603999998</v>
      </c>
      <c r="BI308" s="110">
        <v>0</v>
      </c>
      <c r="BJ308" s="109">
        <f t="shared" si="1001"/>
        <v>0</v>
      </c>
      <c r="BK308" s="110">
        <v>0</v>
      </c>
      <c r="BL308" s="109">
        <f t="shared" si="1002"/>
        <v>0</v>
      </c>
      <c r="BM308" s="110"/>
      <c r="BN308" s="109">
        <f t="shared" si="1003"/>
        <v>0</v>
      </c>
      <c r="BO308" s="110"/>
      <c r="BP308" s="109">
        <f t="shared" si="1004"/>
        <v>0</v>
      </c>
      <c r="BQ308" s="110"/>
      <c r="BR308" s="109">
        <f t="shared" si="1005"/>
        <v>0</v>
      </c>
      <c r="BS308" s="110"/>
      <c r="BT308" s="116">
        <f t="shared" si="1006"/>
        <v>0</v>
      </c>
      <c r="BU308" s="133">
        <v>0</v>
      </c>
      <c r="BV308" s="109">
        <f t="shared" si="1007"/>
        <v>0</v>
      </c>
      <c r="BW308" s="110">
        <v>0</v>
      </c>
      <c r="BX308" s="109">
        <f t="shared" si="1008"/>
        <v>0</v>
      </c>
      <c r="BY308" s="110">
        <v>0</v>
      </c>
      <c r="BZ308" s="109">
        <f t="shared" si="1009"/>
        <v>0</v>
      </c>
      <c r="CA308" s="110"/>
      <c r="CB308" s="109">
        <f t="shared" si="1010"/>
        <v>0</v>
      </c>
      <c r="CC308" s="134"/>
      <c r="CD308" s="110">
        <f t="shared" si="1011"/>
        <v>0</v>
      </c>
      <c r="CE308" s="110">
        <v>0</v>
      </c>
      <c r="CF308" s="109">
        <f t="shared" si="1012"/>
        <v>0</v>
      </c>
      <c r="CG308" s="110"/>
      <c r="CH308" s="109">
        <f t="shared" si="1013"/>
        <v>0</v>
      </c>
      <c r="CI308" s="110"/>
      <c r="CJ308" s="109">
        <f t="shared" si="1014"/>
        <v>0</v>
      </c>
      <c r="CK308" s="110"/>
      <c r="CL308" s="109">
        <f t="shared" si="1015"/>
        <v>0</v>
      </c>
      <c r="CM308" s="110"/>
      <c r="CN308" s="109">
        <f t="shared" si="1016"/>
        <v>0</v>
      </c>
      <c r="CO308" s="110"/>
      <c r="CP308" s="109">
        <f t="shared" si="1017"/>
        <v>0</v>
      </c>
      <c r="CQ308" s="110">
        <v>3</v>
      </c>
      <c r="CR308" s="109">
        <f t="shared" si="1018"/>
        <v>199316.44404000003</v>
      </c>
      <c r="CS308" s="110"/>
      <c r="CT308" s="109">
        <f t="shared" si="1019"/>
        <v>0</v>
      </c>
      <c r="CU308" s="110">
        <v>0</v>
      </c>
      <c r="CV308" s="109">
        <f t="shared" si="1020"/>
        <v>0</v>
      </c>
      <c r="CW308" s="132">
        <v>0</v>
      </c>
      <c r="CX308" s="109">
        <f t="shared" si="1021"/>
        <v>0</v>
      </c>
      <c r="CY308" s="110">
        <v>0</v>
      </c>
      <c r="CZ308" s="116">
        <f t="shared" si="1022"/>
        <v>0</v>
      </c>
      <c r="DA308" s="110"/>
      <c r="DB308" s="109">
        <f t="shared" si="1023"/>
        <v>0</v>
      </c>
      <c r="DC308" s="134"/>
      <c r="DD308" s="109">
        <f t="shared" si="1024"/>
        <v>0</v>
      </c>
      <c r="DE308" s="110"/>
      <c r="DF308" s="109">
        <f t="shared" si="1025"/>
        <v>0</v>
      </c>
      <c r="DG308" s="110"/>
      <c r="DH308" s="109">
        <f t="shared" si="1026"/>
        <v>0</v>
      </c>
      <c r="DI308" s="110"/>
      <c r="DJ308" s="122">
        <f t="shared" si="1027"/>
        <v>0</v>
      </c>
      <c r="DK308" s="123">
        <f t="shared" si="973"/>
        <v>615</v>
      </c>
      <c r="DL308" s="122">
        <f t="shared" si="973"/>
        <v>34942028.138640001</v>
      </c>
      <c r="DM308" s="1"/>
      <c r="DN308" s="1">
        <f t="shared" si="974"/>
        <v>996.30000000000007</v>
      </c>
      <c r="DO308" s="52">
        <f t="shared" si="975"/>
        <v>996.30000000000007</v>
      </c>
      <c r="DQ308" s="52">
        <f t="shared" si="976"/>
        <v>584.25</v>
      </c>
    </row>
    <row r="309" spans="1:121" ht="30" hidden="1" customHeight="1" x14ac:dyDescent="0.25">
      <c r="A309" s="128"/>
      <c r="B309" s="129">
        <v>267</v>
      </c>
      <c r="C309" s="363" t="s">
        <v>704</v>
      </c>
      <c r="D309" s="102" t="s">
        <v>705</v>
      </c>
      <c r="E309" s="89">
        <v>23150</v>
      </c>
      <c r="F309" s="130">
        <v>1.95</v>
      </c>
      <c r="G309" s="104">
        <v>1</v>
      </c>
      <c r="H309" s="105"/>
      <c r="I309" s="106">
        <v>1.4</v>
      </c>
      <c r="J309" s="106">
        <v>1.68</v>
      </c>
      <c r="K309" s="106">
        <v>2.23</v>
      </c>
      <c r="L309" s="107">
        <v>2.57</v>
      </c>
      <c r="M309" s="110">
        <v>35</v>
      </c>
      <c r="N309" s="109">
        <f t="shared" si="977"/>
        <v>2433180.75</v>
      </c>
      <c r="O309" s="110">
        <v>0</v>
      </c>
      <c r="P309" s="110">
        <f t="shared" si="978"/>
        <v>0</v>
      </c>
      <c r="Q309" s="110">
        <v>0</v>
      </c>
      <c r="R309" s="109">
        <f t="shared" si="979"/>
        <v>0</v>
      </c>
      <c r="S309" s="110"/>
      <c r="T309" s="109">
        <f t="shared" si="980"/>
        <v>0</v>
      </c>
      <c r="U309" s="110">
        <v>6</v>
      </c>
      <c r="V309" s="109">
        <f t="shared" si="981"/>
        <v>417116.7</v>
      </c>
      <c r="W309" s="110">
        <v>0</v>
      </c>
      <c r="X309" s="109">
        <f t="shared" si="982"/>
        <v>0</v>
      </c>
      <c r="Y309" s="110"/>
      <c r="Z309" s="109">
        <f t="shared" si="983"/>
        <v>0</v>
      </c>
      <c r="AA309" s="110">
        <v>0</v>
      </c>
      <c r="AB309" s="109">
        <f t="shared" si="984"/>
        <v>0</v>
      </c>
      <c r="AC309" s="110">
        <v>3</v>
      </c>
      <c r="AD309" s="109">
        <f t="shared" si="985"/>
        <v>208558.35</v>
      </c>
      <c r="AE309" s="110">
        <v>0</v>
      </c>
      <c r="AF309" s="109">
        <f t="shared" si="986"/>
        <v>0</v>
      </c>
      <c r="AG309" s="110"/>
      <c r="AH309" s="109">
        <f t="shared" si="987"/>
        <v>0</v>
      </c>
      <c r="AI309" s="110">
        <v>121</v>
      </c>
      <c r="AJ309" s="109">
        <f t="shared" si="988"/>
        <v>8411853.4499999993</v>
      </c>
      <c r="AK309" s="110"/>
      <c r="AL309" s="110">
        <f t="shared" si="989"/>
        <v>0</v>
      </c>
      <c r="AM309" s="110"/>
      <c r="AN309" s="109">
        <f t="shared" si="990"/>
        <v>0</v>
      </c>
      <c r="AO309" s="131"/>
      <c r="AP309" s="109">
        <f t="shared" si="991"/>
        <v>0</v>
      </c>
      <c r="AQ309" s="110">
        <v>0</v>
      </c>
      <c r="AR309" s="116">
        <f t="shared" si="992"/>
        <v>0</v>
      </c>
      <c r="AS309" s="110"/>
      <c r="AT309" s="109">
        <f t="shared" si="993"/>
        <v>0</v>
      </c>
      <c r="AU309" s="110">
        <v>3</v>
      </c>
      <c r="AV309" s="110">
        <f t="shared" si="994"/>
        <v>170638.65</v>
      </c>
      <c r="AW309" s="110"/>
      <c r="AX309" s="109">
        <f t="shared" si="995"/>
        <v>0</v>
      </c>
      <c r="AY309" s="110">
        <v>0</v>
      </c>
      <c r="AZ309" s="109">
        <f t="shared" si="996"/>
        <v>0</v>
      </c>
      <c r="BA309" s="110">
        <v>0</v>
      </c>
      <c r="BB309" s="109">
        <f t="shared" si="997"/>
        <v>0</v>
      </c>
      <c r="BC309" s="110">
        <v>0</v>
      </c>
      <c r="BD309" s="109">
        <f t="shared" si="998"/>
        <v>0</v>
      </c>
      <c r="BE309" s="110"/>
      <c r="BF309" s="109">
        <f t="shared" si="999"/>
        <v>0</v>
      </c>
      <c r="BG309" s="110">
        <v>59</v>
      </c>
      <c r="BH309" s="109">
        <f t="shared" si="1000"/>
        <v>4474524.5999999996</v>
      </c>
      <c r="BI309" s="110">
        <v>0</v>
      </c>
      <c r="BJ309" s="109">
        <f t="shared" si="1001"/>
        <v>0</v>
      </c>
      <c r="BK309" s="110">
        <v>0</v>
      </c>
      <c r="BL309" s="109">
        <f t="shared" si="1002"/>
        <v>0</v>
      </c>
      <c r="BM309" s="110"/>
      <c r="BN309" s="109">
        <f t="shared" si="1003"/>
        <v>0</v>
      </c>
      <c r="BO309" s="110"/>
      <c r="BP309" s="109">
        <f t="shared" si="1004"/>
        <v>0</v>
      </c>
      <c r="BQ309" s="110"/>
      <c r="BR309" s="109">
        <f t="shared" si="1005"/>
        <v>0</v>
      </c>
      <c r="BS309" s="110">
        <v>1</v>
      </c>
      <c r="BT309" s="116">
        <f t="shared" si="1006"/>
        <v>83423.34</v>
      </c>
      <c r="BU309" s="133">
        <v>0</v>
      </c>
      <c r="BV309" s="109">
        <f t="shared" si="1007"/>
        <v>0</v>
      </c>
      <c r="BW309" s="110">
        <v>0</v>
      </c>
      <c r="BX309" s="109">
        <f t="shared" si="1008"/>
        <v>0</v>
      </c>
      <c r="BY309" s="110">
        <v>0</v>
      </c>
      <c r="BZ309" s="109">
        <f t="shared" si="1009"/>
        <v>0</v>
      </c>
      <c r="CA309" s="110"/>
      <c r="CB309" s="109">
        <f t="shared" si="1010"/>
        <v>0</v>
      </c>
      <c r="CC309" s="134"/>
      <c r="CD309" s="110">
        <f t="shared" si="1011"/>
        <v>0</v>
      </c>
      <c r="CE309" s="110">
        <v>0</v>
      </c>
      <c r="CF309" s="109">
        <f t="shared" si="1012"/>
        <v>0</v>
      </c>
      <c r="CG309" s="110"/>
      <c r="CH309" s="109">
        <f t="shared" si="1013"/>
        <v>0</v>
      </c>
      <c r="CI309" s="110"/>
      <c r="CJ309" s="109">
        <f t="shared" si="1014"/>
        <v>0</v>
      </c>
      <c r="CK309" s="110"/>
      <c r="CL309" s="109">
        <f t="shared" si="1015"/>
        <v>0</v>
      </c>
      <c r="CM309" s="110"/>
      <c r="CN309" s="109">
        <f t="shared" si="1016"/>
        <v>0</v>
      </c>
      <c r="CO309" s="110"/>
      <c r="CP309" s="109">
        <f t="shared" si="1017"/>
        <v>0</v>
      </c>
      <c r="CQ309" s="110">
        <v>3</v>
      </c>
      <c r="CR309" s="109">
        <f t="shared" si="1018"/>
        <v>252545.20199999999</v>
      </c>
      <c r="CS309" s="110"/>
      <c r="CT309" s="109">
        <f t="shared" si="1019"/>
        <v>0</v>
      </c>
      <c r="CU309" s="110">
        <v>0</v>
      </c>
      <c r="CV309" s="109">
        <f t="shared" si="1020"/>
        <v>0</v>
      </c>
      <c r="CW309" s="132"/>
      <c r="CX309" s="109">
        <f t="shared" si="1021"/>
        <v>0</v>
      </c>
      <c r="CY309" s="110">
        <v>0</v>
      </c>
      <c r="CZ309" s="116">
        <f t="shared" si="1022"/>
        <v>0</v>
      </c>
      <c r="DA309" s="110"/>
      <c r="DB309" s="109">
        <f t="shared" si="1023"/>
        <v>0</v>
      </c>
      <c r="DC309" s="134"/>
      <c r="DD309" s="109">
        <f t="shared" si="1024"/>
        <v>0</v>
      </c>
      <c r="DE309" s="110"/>
      <c r="DF309" s="109">
        <f t="shared" si="1025"/>
        <v>0</v>
      </c>
      <c r="DG309" s="110"/>
      <c r="DH309" s="109">
        <f t="shared" si="1026"/>
        <v>0</v>
      </c>
      <c r="DI309" s="110"/>
      <c r="DJ309" s="122">
        <f t="shared" si="1027"/>
        <v>0</v>
      </c>
      <c r="DK309" s="123">
        <f t="shared" si="973"/>
        <v>231</v>
      </c>
      <c r="DL309" s="122">
        <f t="shared" si="973"/>
        <v>16451841.041999999</v>
      </c>
      <c r="DM309" s="1"/>
      <c r="DN309" s="1">
        <f t="shared" si="974"/>
        <v>450.45</v>
      </c>
      <c r="DO309" s="52">
        <f t="shared" si="975"/>
        <v>450.45</v>
      </c>
      <c r="DQ309" s="52">
        <f t="shared" si="976"/>
        <v>231</v>
      </c>
    </row>
    <row r="310" spans="1:121" ht="30" hidden="1" customHeight="1" x14ac:dyDescent="0.25">
      <c r="A310" s="128"/>
      <c r="B310" s="129">
        <v>268</v>
      </c>
      <c r="C310" s="363" t="s">
        <v>706</v>
      </c>
      <c r="D310" s="102" t="s">
        <v>707</v>
      </c>
      <c r="E310" s="89">
        <v>23150</v>
      </c>
      <c r="F310" s="130">
        <v>2.14</v>
      </c>
      <c r="G310" s="256">
        <v>0.9</v>
      </c>
      <c r="H310" s="105"/>
      <c r="I310" s="106">
        <v>1.4</v>
      </c>
      <c r="J310" s="106">
        <v>1.68</v>
      </c>
      <c r="K310" s="106">
        <v>2.23</v>
      </c>
      <c r="L310" s="107">
        <v>2.57</v>
      </c>
      <c r="M310" s="110">
        <v>245</v>
      </c>
      <c r="N310" s="109">
        <f t="shared" si="977"/>
        <v>16822637.370000001</v>
      </c>
      <c r="O310" s="110">
        <v>0</v>
      </c>
      <c r="P310" s="110">
        <f t="shared" si="978"/>
        <v>0</v>
      </c>
      <c r="Q310" s="110">
        <v>0</v>
      </c>
      <c r="R310" s="109">
        <f t="shared" si="979"/>
        <v>0</v>
      </c>
      <c r="S310" s="110"/>
      <c r="T310" s="109">
        <f t="shared" si="980"/>
        <v>0</v>
      </c>
      <c r="U310" s="110"/>
      <c r="V310" s="109">
        <f t="shared" si="981"/>
        <v>0</v>
      </c>
      <c r="W310" s="110"/>
      <c r="X310" s="109">
        <f t="shared" si="982"/>
        <v>0</v>
      </c>
      <c r="Y310" s="110"/>
      <c r="Z310" s="109">
        <f t="shared" si="983"/>
        <v>0</v>
      </c>
      <c r="AA310" s="110"/>
      <c r="AB310" s="109">
        <f t="shared" si="984"/>
        <v>0</v>
      </c>
      <c r="AC310" s="110">
        <v>20</v>
      </c>
      <c r="AD310" s="109">
        <f t="shared" si="985"/>
        <v>1373276.52</v>
      </c>
      <c r="AE310" s="110"/>
      <c r="AF310" s="109">
        <f t="shared" si="986"/>
        <v>0</v>
      </c>
      <c r="AG310" s="112"/>
      <c r="AH310" s="109">
        <f t="shared" si="987"/>
        <v>0</v>
      </c>
      <c r="AI310" s="110">
        <v>161</v>
      </c>
      <c r="AJ310" s="109">
        <f>(AI310*$E310*$F310*$G310*$I310*$AJ$11)</f>
        <v>11054875.986000001</v>
      </c>
      <c r="AK310" s="110"/>
      <c r="AL310" s="110">
        <f t="shared" si="989"/>
        <v>0</v>
      </c>
      <c r="AM310" s="110"/>
      <c r="AN310" s="109">
        <f t="shared" si="990"/>
        <v>0</v>
      </c>
      <c r="AO310" s="132"/>
      <c r="AP310" s="109">
        <f t="shared" si="991"/>
        <v>0</v>
      </c>
      <c r="AQ310" s="110"/>
      <c r="AR310" s="116">
        <f t="shared" si="992"/>
        <v>0</v>
      </c>
      <c r="AS310" s="110"/>
      <c r="AT310" s="109">
        <f t="shared" si="993"/>
        <v>0</v>
      </c>
      <c r="AU310" s="110"/>
      <c r="AV310" s="110">
        <f t="shared" si="994"/>
        <v>0</v>
      </c>
      <c r="AW310" s="110"/>
      <c r="AX310" s="109">
        <f t="shared" si="995"/>
        <v>0</v>
      </c>
      <c r="AY310" s="110"/>
      <c r="AZ310" s="109">
        <f t="shared" si="996"/>
        <v>0</v>
      </c>
      <c r="BA310" s="110"/>
      <c r="BB310" s="109">
        <f t="shared" si="997"/>
        <v>0</v>
      </c>
      <c r="BC310" s="110"/>
      <c r="BD310" s="109">
        <f t="shared" si="998"/>
        <v>0</v>
      </c>
      <c r="BE310" s="110"/>
      <c r="BF310" s="109">
        <f t="shared" si="999"/>
        <v>0</v>
      </c>
      <c r="BG310" s="110">
        <v>69</v>
      </c>
      <c r="BH310" s="109">
        <f t="shared" si="1000"/>
        <v>5168513.4479999999</v>
      </c>
      <c r="BI310" s="110"/>
      <c r="BJ310" s="109">
        <f t="shared" si="1001"/>
        <v>0</v>
      </c>
      <c r="BK310" s="110"/>
      <c r="BL310" s="109">
        <f t="shared" si="1002"/>
        <v>0</v>
      </c>
      <c r="BM310" s="110"/>
      <c r="BN310" s="109">
        <f t="shared" si="1003"/>
        <v>0</v>
      </c>
      <c r="BO310" s="110"/>
      <c r="BP310" s="109">
        <f t="shared" si="1004"/>
        <v>0</v>
      </c>
      <c r="BQ310" s="110"/>
      <c r="BR310" s="109">
        <f t="shared" si="1005"/>
        <v>0</v>
      </c>
      <c r="BS310" s="110"/>
      <c r="BT310" s="116">
        <f t="shared" si="1006"/>
        <v>0</v>
      </c>
      <c r="BU310" s="133"/>
      <c r="BV310" s="109">
        <f t="shared" si="1007"/>
        <v>0</v>
      </c>
      <c r="BW310" s="110"/>
      <c r="BX310" s="109">
        <f t="shared" si="1008"/>
        <v>0</v>
      </c>
      <c r="BY310" s="110"/>
      <c r="BZ310" s="109">
        <f t="shared" si="1009"/>
        <v>0</v>
      </c>
      <c r="CA310" s="110"/>
      <c r="CB310" s="109">
        <f t="shared" si="1010"/>
        <v>0</v>
      </c>
      <c r="CC310" s="134"/>
      <c r="CD310" s="110">
        <f t="shared" si="1011"/>
        <v>0</v>
      </c>
      <c r="CE310" s="110"/>
      <c r="CF310" s="109">
        <f t="shared" si="1012"/>
        <v>0</v>
      </c>
      <c r="CG310" s="110"/>
      <c r="CH310" s="109">
        <f t="shared" si="1013"/>
        <v>0</v>
      </c>
      <c r="CI310" s="110"/>
      <c r="CJ310" s="109">
        <f t="shared" si="1014"/>
        <v>0</v>
      </c>
      <c r="CK310" s="110"/>
      <c r="CL310" s="109">
        <f t="shared" si="1015"/>
        <v>0</v>
      </c>
      <c r="CM310" s="110"/>
      <c r="CN310" s="109">
        <f t="shared" si="1016"/>
        <v>0</v>
      </c>
      <c r="CO310" s="110"/>
      <c r="CP310" s="109">
        <f t="shared" si="1017"/>
        <v>0</v>
      </c>
      <c r="CQ310" s="110"/>
      <c r="CR310" s="109">
        <f t="shared" si="1018"/>
        <v>0</v>
      </c>
      <c r="CS310" s="110"/>
      <c r="CT310" s="109">
        <f t="shared" si="1019"/>
        <v>0</v>
      </c>
      <c r="CU310" s="110"/>
      <c r="CV310" s="109">
        <f t="shared" si="1020"/>
        <v>0</v>
      </c>
      <c r="CW310" s="132">
        <v>0</v>
      </c>
      <c r="CX310" s="109">
        <f t="shared" si="1021"/>
        <v>0</v>
      </c>
      <c r="CY310" s="110"/>
      <c r="CZ310" s="116">
        <f t="shared" si="1022"/>
        <v>0</v>
      </c>
      <c r="DA310" s="110"/>
      <c r="DB310" s="109">
        <f t="shared" si="1023"/>
        <v>0</v>
      </c>
      <c r="DC310" s="134"/>
      <c r="DD310" s="109">
        <f t="shared" si="1024"/>
        <v>0</v>
      </c>
      <c r="DE310" s="110"/>
      <c r="DF310" s="109">
        <f t="shared" si="1025"/>
        <v>0</v>
      </c>
      <c r="DG310" s="110"/>
      <c r="DH310" s="109">
        <f t="shared" si="1026"/>
        <v>0</v>
      </c>
      <c r="DI310" s="110"/>
      <c r="DJ310" s="122">
        <f t="shared" si="1027"/>
        <v>0</v>
      </c>
      <c r="DK310" s="123">
        <f t="shared" si="973"/>
        <v>495</v>
      </c>
      <c r="DL310" s="122">
        <f t="shared" si="973"/>
        <v>34419303.324000001</v>
      </c>
      <c r="DM310" s="1"/>
      <c r="DN310" s="1">
        <f t="shared" si="974"/>
        <v>1059.3</v>
      </c>
      <c r="DO310" s="52">
        <f t="shared" si="975"/>
        <v>1059.3</v>
      </c>
      <c r="DQ310" s="52">
        <f t="shared" si="976"/>
        <v>445.5</v>
      </c>
    </row>
    <row r="311" spans="1:121" ht="30" hidden="1" customHeight="1" x14ac:dyDescent="0.25">
      <c r="A311" s="128"/>
      <c r="B311" s="129">
        <v>269</v>
      </c>
      <c r="C311" s="363" t="s">
        <v>708</v>
      </c>
      <c r="D311" s="102" t="s">
        <v>709</v>
      </c>
      <c r="E311" s="89">
        <v>23150</v>
      </c>
      <c r="F311" s="130">
        <v>4.13</v>
      </c>
      <c r="G311" s="104">
        <v>1</v>
      </c>
      <c r="H311" s="105"/>
      <c r="I311" s="106">
        <v>1.4</v>
      </c>
      <c r="J311" s="106">
        <v>1.68</v>
      </c>
      <c r="K311" s="106">
        <v>2.23</v>
      </c>
      <c r="L311" s="107">
        <v>2.57</v>
      </c>
      <c r="M311" s="110">
        <v>15</v>
      </c>
      <c r="N311" s="109">
        <f>(M311*$E311*$F311*$G311*$I311*$N$11)</f>
        <v>2208579.4499999997</v>
      </c>
      <c r="O311" s="110">
        <v>0</v>
      </c>
      <c r="P311" s="110">
        <f t="shared" si="978"/>
        <v>0</v>
      </c>
      <c r="Q311" s="110">
        <v>0</v>
      </c>
      <c r="R311" s="109">
        <f t="shared" si="979"/>
        <v>0</v>
      </c>
      <c r="S311" s="110"/>
      <c r="T311" s="109">
        <f t="shared" si="980"/>
        <v>0</v>
      </c>
      <c r="U311" s="110">
        <v>33</v>
      </c>
      <c r="V311" s="109">
        <f t="shared" si="981"/>
        <v>4858874.79</v>
      </c>
      <c r="W311" s="110"/>
      <c r="X311" s="109">
        <f t="shared" si="982"/>
        <v>0</v>
      </c>
      <c r="Y311" s="110"/>
      <c r="Z311" s="109">
        <f t="shared" si="983"/>
        <v>0</v>
      </c>
      <c r="AA311" s="110"/>
      <c r="AB311" s="109">
        <f t="shared" si="984"/>
        <v>0</v>
      </c>
      <c r="AC311" s="110"/>
      <c r="AD311" s="109">
        <f t="shared" si="985"/>
        <v>0</v>
      </c>
      <c r="AE311" s="110"/>
      <c r="AF311" s="109">
        <f t="shared" si="986"/>
        <v>0</v>
      </c>
      <c r="AG311" s="112"/>
      <c r="AH311" s="109">
        <f t="shared" si="987"/>
        <v>0</v>
      </c>
      <c r="AI311" s="110">
        <v>10</v>
      </c>
      <c r="AJ311" s="109">
        <f t="shared" si="988"/>
        <v>1472386.3</v>
      </c>
      <c r="AK311" s="110"/>
      <c r="AL311" s="110">
        <f t="shared" si="989"/>
        <v>0</v>
      </c>
      <c r="AM311" s="110"/>
      <c r="AN311" s="109">
        <f t="shared" si="990"/>
        <v>0</v>
      </c>
      <c r="AO311" s="132">
        <v>4</v>
      </c>
      <c r="AP311" s="109">
        <f t="shared" si="991"/>
        <v>706745.424</v>
      </c>
      <c r="AQ311" s="110"/>
      <c r="AR311" s="116">
        <f t="shared" si="992"/>
        <v>0</v>
      </c>
      <c r="AS311" s="110"/>
      <c r="AT311" s="109">
        <f t="shared" si="993"/>
        <v>0</v>
      </c>
      <c r="AU311" s="110"/>
      <c r="AV311" s="110">
        <f t="shared" si="994"/>
        <v>0</v>
      </c>
      <c r="AW311" s="110"/>
      <c r="AX311" s="109">
        <f t="shared" si="995"/>
        <v>0</v>
      </c>
      <c r="AY311" s="110"/>
      <c r="AZ311" s="109">
        <f t="shared" si="996"/>
        <v>0</v>
      </c>
      <c r="BA311" s="110"/>
      <c r="BB311" s="109">
        <f t="shared" si="997"/>
        <v>0</v>
      </c>
      <c r="BC311" s="110"/>
      <c r="BD311" s="109">
        <f t="shared" si="998"/>
        <v>0</v>
      </c>
      <c r="BE311" s="110"/>
      <c r="BF311" s="109">
        <f t="shared" si="999"/>
        <v>0</v>
      </c>
      <c r="BG311" s="110"/>
      <c r="BH311" s="109">
        <f t="shared" si="1000"/>
        <v>0</v>
      </c>
      <c r="BI311" s="110"/>
      <c r="BJ311" s="109">
        <f t="shared" si="1001"/>
        <v>0</v>
      </c>
      <c r="BK311" s="110"/>
      <c r="BL311" s="109">
        <f t="shared" si="1002"/>
        <v>0</v>
      </c>
      <c r="BM311" s="110"/>
      <c r="BN311" s="109">
        <f t="shared" si="1003"/>
        <v>0</v>
      </c>
      <c r="BO311" s="110"/>
      <c r="BP311" s="109">
        <f t="shared" si="1004"/>
        <v>0</v>
      </c>
      <c r="BQ311" s="110"/>
      <c r="BR311" s="109">
        <f t="shared" si="1005"/>
        <v>0</v>
      </c>
      <c r="BS311" s="110"/>
      <c r="BT311" s="116">
        <f t="shared" si="1006"/>
        <v>0</v>
      </c>
      <c r="BU311" s="133"/>
      <c r="BV311" s="109">
        <f t="shared" si="1007"/>
        <v>0</v>
      </c>
      <c r="BW311" s="110"/>
      <c r="BX311" s="109">
        <f t="shared" si="1008"/>
        <v>0</v>
      </c>
      <c r="BY311" s="110"/>
      <c r="BZ311" s="109">
        <f t="shared" si="1009"/>
        <v>0</v>
      </c>
      <c r="CA311" s="110"/>
      <c r="CB311" s="109">
        <f t="shared" si="1010"/>
        <v>0</v>
      </c>
      <c r="CC311" s="134"/>
      <c r="CD311" s="110">
        <f t="shared" si="1011"/>
        <v>0</v>
      </c>
      <c r="CE311" s="110"/>
      <c r="CF311" s="109">
        <f t="shared" si="1012"/>
        <v>0</v>
      </c>
      <c r="CG311" s="110"/>
      <c r="CH311" s="109">
        <f t="shared" si="1013"/>
        <v>0</v>
      </c>
      <c r="CI311" s="110"/>
      <c r="CJ311" s="109">
        <f t="shared" si="1014"/>
        <v>0</v>
      </c>
      <c r="CK311" s="110"/>
      <c r="CL311" s="109">
        <f t="shared" si="1015"/>
        <v>0</v>
      </c>
      <c r="CM311" s="110"/>
      <c r="CN311" s="109">
        <f t="shared" si="1016"/>
        <v>0</v>
      </c>
      <c r="CO311" s="110"/>
      <c r="CP311" s="109">
        <f t="shared" si="1017"/>
        <v>0</v>
      </c>
      <c r="CQ311" s="110"/>
      <c r="CR311" s="109">
        <f t="shared" si="1018"/>
        <v>0</v>
      </c>
      <c r="CS311" s="110"/>
      <c r="CT311" s="109">
        <f t="shared" si="1019"/>
        <v>0</v>
      </c>
      <c r="CU311" s="110"/>
      <c r="CV311" s="109">
        <f t="shared" si="1020"/>
        <v>0</v>
      </c>
      <c r="CW311" s="132">
        <v>0</v>
      </c>
      <c r="CX311" s="109">
        <f t="shared" si="1021"/>
        <v>0</v>
      </c>
      <c r="CY311" s="110"/>
      <c r="CZ311" s="116">
        <f t="shared" si="1022"/>
        <v>0</v>
      </c>
      <c r="DA311" s="110"/>
      <c r="DB311" s="109">
        <f t="shared" si="1023"/>
        <v>0</v>
      </c>
      <c r="DC311" s="134"/>
      <c r="DD311" s="109">
        <f t="shared" si="1024"/>
        <v>0</v>
      </c>
      <c r="DE311" s="110"/>
      <c r="DF311" s="109">
        <f t="shared" si="1025"/>
        <v>0</v>
      </c>
      <c r="DG311" s="110"/>
      <c r="DH311" s="109">
        <f t="shared" si="1026"/>
        <v>0</v>
      </c>
      <c r="DI311" s="110"/>
      <c r="DJ311" s="122">
        <f t="shared" si="1027"/>
        <v>0</v>
      </c>
      <c r="DK311" s="123">
        <f t="shared" si="973"/>
        <v>62</v>
      </c>
      <c r="DL311" s="122">
        <f t="shared" si="973"/>
        <v>9246585.9640000015</v>
      </c>
      <c r="DM311" s="1"/>
      <c r="DN311" s="1">
        <f t="shared" si="974"/>
        <v>256.06</v>
      </c>
      <c r="DO311" s="52">
        <f t="shared" si="975"/>
        <v>256.06</v>
      </c>
      <c r="DQ311" s="52">
        <f t="shared" si="976"/>
        <v>62</v>
      </c>
    </row>
    <row r="312" spans="1:121" s="127" customFormat="1" ht="15.75" hidden="1" customHeight="1" x14ac:dyDescent="0.25">
      <c r="A312" s="85">
        <v>31</v>
      </c>
      <c r="B312" s="138"/>
      <c r="C312" s="139"/>
      <c r="D312" s="88" t="s">
        <v>710</v>
      </c>
      <c r="E312" s="89">
        <v>23150</v>
      </c>
      <c r="F312" s="282">
        <v>0.9</v>
      </c>
      <c r="G312" s="124">
        <v>1</v>
      </c>
      <c r="H312" s="105"/>
      <c r="I312" s="125">
        <v>1.4</v>
      </c>
      <c r="J312" s="125">
        <v>1.68</v>
      </c>
      <c r="K312" s="125">
        <v>2.23</v>
      </c>
      <c r="L312" s="126">
        <v>2.57</v>
      </c>
      <c r="M312" s="95">
        <f>SUM(M313:M331)</f>
        <v>327</v>
      </c>
      <c r="N312" s="95">
        <f t="shared" ref="N312:BT312" si="1028">SUM(N313:N331)</f>
        <v>18381679.583400004</v>
      </c>
      <c r="O312" s="95">
        <f>SUM(O313:O331)</f>
        <v>703</v>
      </c>
      <c r="P312" s="95">
        <f t="shared" si="1028"/>
        <v>31181805.548600003</v>
      </c>
      <c r="Q312" s="95">
        <f t="shared" si="1028"/>
        <v>719</v>
      </c>
      <c r="R312" s="95">
        <f t="shared" si="1028"/>
        <v>25260210.099599995</v>
      </c>
      <c r="S312" s="95">
        <f>SUM(S313:S331)</f>
        <v>0</v>
      </c>
      <c r="T312" s="95">
        <f t="shared" si="1028"/>
        <v>0</v>
      </c>
      <c r="U312" s="95">
        <f>SUM(U313:U331)</f>
        <v>256</v>
      </c>
      <c r="V312" s="95">
        <f t="shared" si="1028"/>
        <v>12755792.326200001</v>
      </c>
      <c r="W312" s="95">
        <f t="shared" si="1028"/>
        <v>0</v>
      </c>
      <c r="X312" s="95">
        <f t="shared" si="1028"/>
        <v>0</v>
      </c>
      <c r="Y312" s="95">
        <f>SUM(Y313:Y331)</f>
        <v>0</v>
      </c>
      <c r="Z312" s="95">
        <f t="shared" si="1028"/>
        <v>0</v>
      </c>
      <c r="AA312" s="95">
        <f>SUM(AA313:AA331)</f>
        <v>0</v>
      </c>
      <c r="AB312" s="95">
        <f t="shared" si="1028"/>
        <v>0</v>
      </c>
      <c r="AC312" s="95">
        <f>SUM(AC313:AC331)</f>
        <v>0</v>
      </c>
      <c r="AD312" s="95">
        <f t="shared" si="1028"/>
        <v>0</v>
      </c>
      <c r="AE312" s="95">
        <f t="shared" si="1028"/>
        <v>0</v>
      </c>
      <c r="AF312" s="95">
        <f t="shared" si="1028"/>
        <v>0</v>
      </c>
      <c r="AG312" s="95">
        <f>SUM(AG313:AG331)</f>
        <v>818</v>
      </c>
      <c r="AH312" s="95">
        <f t="shared" si="1028"/>
        <v>19776640.986200001</v>
      </c>
      <c r="AI312" s="95">
        <f>SUM(AI313:AI331)</f>
        <v>156</v>
      </c>
      <c r="AJ312" s="95">
        <f t="shared" si="1028"/>
        <v>5945841.3699999992</v>
      </c>
      <c r="AK312" s="95">
        <f>SUM(AK313:AK331)</f>
        <v>226</v>
      </c>
      <c r="AL312" s="95">
        <f t="shared" si="1028"/>
        <v>7188538.0000000009</v>
      </c>
      <c r="AM312" s="95">
        <f>SUM(AM313:AM331)</f>
        <v>1233</v>
      </c>
      <c r="AN312" s="95">
        <f t="shared" si="1028"/>
        <v>42651012.141359992</v>
      </c>
      <c r="AO312" s="95">
        <f>SUM(AO313:AO331)</f>
        <v>228</v>
      </c>
      <c r="AP312" s="95">
        <f t="shared" si="1028"/>
        <v>11465609.73096</v>
      </c>
      <c r="AQ312" s="95">
        <f t="shared" si="1028"/>
        <v>50</v>
      </c>
      <c r="AR312" s="95">
        <f t="shared" si="1028"/>
        <v>1535845.08</v>
      </c>
      <c r="AS312" s="95">
        <f t="shared" si="1028"/>
        <v>0</v>
      </c>
      <c r="AT312" s="95">
        <f t="shared" si="1028"/>
        <v>0</v>
      </c>
      <c r="AU312" s="95">
        <f>SUM(AU313:AU331)</f>
        <v>38</v>
      </c>
      <c r="AV312" s="95">
        <f t="shared" si="1028"/>
        <v>1100902.8799999999</v>
      </c>
      <c r="AW312" s="95">
        <f>SUM(AW313:AW331)</f>
        <v>0</v>
      </c>
      <c r="AX312" s="95">
        <f>SUM(AX313:AX331)</f>
        <v>0</v>
      </c>
      <c r="AY312" s="95">
        <f>SUM(AY313:AY331)</f>
        <v>0</v>
      </c>
      <c r="AZ312" s="95">
        <f t="shared" si="1028"/>
        <v>0</v>
      </c>
      <c r="BA312" s="95">
        <f>SUM(BA313:BA331)</f>
        <v>0</v>
      </c>
      <c r="BB312" s="95">
        <f t="shared" si="1028"/>
        <v>0</v>
      </c>
      <c r="BC312" s="95">
        <f>SUM(BC313:BC331)</f>
        <v>0</v>
      </c>
      <c r="BD312" s="95">
        <f t="shared" si="1028"/>
        <v>0</v>
      </c>
      <c r="BE312" s="95">
        <f t="shared" si="1028"/>
        <v>178</v>
      </c>
      <c r="BF312" s="95">
        <f t="shared" si="1028"/>
        <v>5451763.8839999996</v>
      </c>
      <c r="BG312" s="95">
        <f>SUM(BG313:BG331)</f>
        <v>246</v>
      </c>
      <c r="BH312" s="95">
        <f t="shared" si="1028"/>
        <v>8395172.6711999997</v>
      </c>
      <c r="BI312" s="95">
        <f>SUM(BI313:BI331)</f>
        <v>3</v>
      </c>
      <c r="BJ312" s="95">
        <f t="shared" si="1028"/>
        <v>88673.76</v>
      </c>
      <c r="BK312" s="95">
        <f>SUM(BK313:BK331)</f>
        <v>0</v>
      </c>
      <c r="BL312" s="95">
        <f t="shared" si="1028"/>
        <v>0</v>
      </c>
      <c r="BM312" s="95">
        <f>SUM(BM313:BM331)</f>
        <v>149</v>
      </c>
      <c r="BN312" s="95">
        <f t="shared" si="1028"/>
        <v>5060238.1199999992</v>
      </c>
      <c r="BO312" s="95">
        <f t="shared" si="1028"/>
        <v>63</v>
      </c>
      <c r="BP312" s="95">
        <f t="shared" si="1028"/>
        <v>1714709.388</v>
      </c>
      <c r="BQ312" s="95">
        <f t="shared" si="1028"/>
        <v>224</v>
      </c>
      <c r="BR312" s="95">
        <f t="shared" si="1028"/>
        <v>8102448.1439999994</v>
      </c>
      <c r="BS312" s="95">
        <f>SUM(BS313:BS331)</f>
        <v>132</v>
      </c>
      <c r="BT312" s="97">
        <f t="shared" si="1028"/>
        <v>4209026.8063199995</v>
      </c>
      <c r="BU312" s="98">
        <f>SUM(BU313:BU331)</f>
        <v>0</v>
      </c>
      <c r="BV312" s="95">
        <f t="shared" ref="BV312:DQ312" si="1029">SUM(BV313:BV331)</f>
        <v>0</v>
      </c>
      <c r="BW312" s="95">
        <f>SUM(BW313:BW331)</f>
        <v>0</v>
      </c>
      <c r="BX312" s="95">
        <f t="shared" si="1029"/>
        <v>0</v>
      </c>
      <c r="BY312" s="95">
        <f t="shared" si="1029"/>
        <v>10</v>
      </c>
      <c r="BZ312" s="95">
        <f t="shared" si="1029"/>
        <v>385679</v>
      </c>
      <c r="CA312" s="95">
        <f>SUM(CA313:CA331)</f>
        <v>93</v>
      </c>
      <c r="CB312" s="95">
        <f>SUM(CB313:CB331)</f>
        <v>3281318.04</v>
      </c>
      <c r="CC312" s="99">
        <f t="shared" si="1029"/>
        <v>0</v>
      </c>
      <c r="CD312" s="95">
        <f t="shared" si="1029"/>
        <v>0</v>
      </c>
      <c r="CE312" s="95">
        <f>SUM(CE313:CE331)</f>
        <v>57</v>
      </c>
      <c r="CF312" s="95">
        <f t="shared" si="1029"/>
        <v>1197160.58</v>
      </c>
      <c r="CG312" s="95">
        <f>SUM(CG313:CG331)</f>
        <v>41</v>
      </c>
      <c r="CH312" s="95">
        <f t="shared" si="1029"/>
        <v>1009895.6</v>
      </c>
      <c r="CI312" s="95">
        <f>SUM(CI313:CI331)</f>
        <v>238</v>
      </c>
      <c r="CJ312" s="95">
        <f t="shared" si="1029"/>
        <v>5249966.2600000007</v>
      </c>
      <c r="CK312" s="95">
        <f>SUM(CK313:CK331)</f>
        <v>154</v>
      </c>
      <c r="CL312" s="95">
        <f t="shared" si="1029"/>
        <v>4123783.5799999996</v>
      </c>
      <c r="CM312" s="95">
        <f t="shared" si="1029"/>
        <v>160</v>
      </c>
      <c r="CN312" s="95">
        <f t="shared" si="1029"/>
        <v>4918541.5999999996</v>
      </c>
      <c r="CO312" s="95">
        <f t="shared" si="1029"/>
        <v>165</v>
      </c>
      <c r="CP312" s="95">
        <f t="shared" si="1029"/>
        <v>4757865.7840000009</v>
      </c>
      <c r="CQ312" s="95">
        <f t="shared" si="1029"/>
        <v>410</v>
      </c>
      <c r="CR312" s="95">
        <f t="shared" si="1029"/>
        <v>13767774.067152001</v>
      </c>
      <c r="CS312" s="95">
        <f t="shared" si="1029"/>
        <v>102</v>
      </c>
      <c r="CT312" s="95">
        <f t="shared" si="1029"/>
        <v>3296330.352</v>
      </c>
      <c r="CU312" s="95">
        <f t="shared" si="1029"/>
        <v>0</v>
      </c>
      <c r="CV312" s="95">
        <f t="shared" si="1029"/>
        <v>0</v>
      </c>
      <c r="CW312" s="95">
        <f>SUM(CW313:CW331)</f>
        <v>5</v>
      </c>
      <c r="CX312" s="95">
        <f t="shared" si="1029"/>
        <v>147789.6</v>
      </c>
      <c r="CY312" s="95">
        <f t="shared" si="1029"/>
        <v>12</v>
      </c>
      <c r="CZ312" s="95">
        <f t="shared" si="1029"/>
        <v>354695.04</v>
      </c>
      <c r="DA312" s="95">
        <f>SUM(DA313:DA331)</f>
        <v>14</v>
      </c>
      <c r="DB312" s="95">
        <f t="shared" si="1029"/>
        <v>390475.68</v>
      </c>
      <c r="DC312" s="95">
        <f t="shared" si="1029"/>
        <v>50</v>
      </c>
      <c r="DD312" s="95">
        <f t="shared" si="1029"/>
        <v>1015859.0399999999</v>
      </c>
      <c r="DE312" s="95">
        <f>SUM(DE313:DE331)</f>
        <v>148</v>
      </c>
      <c r="DF312" s="95">
        <f t="shared" si="1029"/>
        <v>5271421.68</v>
      </c>
      <c r="DG312" s="95">
        <f>SUM(DG313:DG331)</f>
        <v>43</v>
      </c>
      <c r="DH312" s="95">
        <f t="shared" si="1029"/>
        <v>1522819.5009999999</v>
      </c>
      <c r="DI312" s="95">
        <f>SUM(DI313:DI331)</f>
        <v>102</v>
      </c>
      <c r="DJ312" s="95">
        <f t="shared" si="1029"/>
        <v>4459104.4313000003</v>
      </c>
      <c r="DK312" s="95">
        <f t="shared" si="1029"/>
        <v>7553</v>
      </c>
      <c r="DL312" s="95">
        <f t="shared" si="1029"/>
        <v>265416390.35529199</v>
      </c>
      <c r="DM312" s="95">
        <f t="shared" si="1029"/>
        <v>0</v>
      </c>
      <c r="DN312" s="95">
        <f t="shared" si="1029"/>
        <v>7197.8399999999992</v>
      </c>
      <c r="DO312" s="95">
        <f t="shared" si="1029"/>
        <v>7197.8399999999992</v>
      </c>
      <c r="DQ312" s="95">
        <f t="shared" si="1029"/>
        <v>7496.84</v>
      </c>
    </row>
    <row r="313" spans="1:121" ht="30" hidden="1" customHeight="1" x14ac:dyDescent="0.25">
      <c r="A313" s="128"/>
      <c r="B313" s="129">
        <v>270</v>
      </c>
      <c r="C313" s="101" t="s">
        <v>711</v>
      </c>
      <c r="D313" s="102" t="s">
        <v>712</v>
      </c>
      <c r="E313" s="89">
        <v>23150</v>
      </c>
      <c r="F313" s="130">
        <v>0.61</v>
      </c>
      <c r="G313" s="104">
        <v>1</v>
      </c>
      <c r="H313" s="105"/>
      <c r="I313" s="106">
        <v>1.4</v>
      </c>
      <c r="J313" s="106">
        <v>1.68</v>
      </c>
      <c r="K313" s="106">
        <v>2.23</v>
      </c>
      <c r="L313" s="107">
        <v>2.57</v>
      </c>
      <c r="M313" s="110">
        <v>10</v>
      </c>
      <c r="N313" s="109">
        <f>(M313*$E313*$F313*$G313*$I313*$N$11)</f>
        <v>217471.1</v>
      </c>
      <c r="O313" s="110">
        <v>9</v>
      </c>
      <c r="P313" s="110">
        <f>(O313*$E313*$F313*$G313*$I313*$P$11)</f>
        <v>195723.99000000002</v>
      </c>
      <c r="Q313" s="110">
        <v>218</v>
      </c>
      <c r="R313" s="109">
        <f>(Q313*$E313*$F313*$G313*$I313*$R$11)</f>
        <v>4740869.9800000004</v>
      </c>
      <c r="S313" s="110"/>
      <c r="T313" s="109">
        <f t="shared" ref="T313" si="1030">(S313/12*2*$E313*$F313*$G313*$I313*$T$11)+(S313/12*10*$E313*$F313*$G313*$I313*$T$12)</f>
        <v>0</v>
      </c>
      <c r="U313" s="110"/>
      <c r="V313" s="109">
        <f>(U313*$E313*$F313*$G313*$I313*$V$11)</f>
        <v>0</v>
      </c>
      <c r="W313" s="110">
        <v>0</v>
      </c>
      <c r="X313" s="109">
        <f>(W313*$E313*$F313*$G313*$I313*$X$11)</f>
        <v>0</v>
      </c>
      <c r="Y313" s="110"/>
      <c r="Z313" s="109">
        <f>(Y313*$E313*$F313*$G313*$I313*$Z$11)</f>
        <v>0</v>
      </c>
      <c r="AA313" s="110">
        <v>0</v>
      </c>
      <c r="AB313" s="109">
        <f>(AA313*$E313*$F313*$G313*$I313*$AB$11)</f>
        <v>0</v>
      </c>
      <c r="AC313" s="110"/>
      <c r="AD313" s="109">
        <f>(AC313*$E313*$F313*$G313*$I313*$AD$11)</f>
        <v>0</v>
      </c>
      <c r="AE313" s="110">
        <v>0</v>
      </c>
      <c r="AF313" s="109">
        <f>(AE313*$E313*$F313*$G313*$I313*$AF$11)</f>
        <v>0</v>
      </c>
      <c r="AG313" s="110">
        <v>2</v>
      </c>
      <c r="AH313" s="109">
        <f>(AG313*$E313*$F313*$G313*$I313*$AH$11)</f>
        <v>43494.22</v>
      </c>
      <c r="AI313" s="110">
        <v>9</v>
      </c>
      <c r="AJ313" s="109">
        <f>(AI313*$E313*$F313*$G313*$I313*$AJ$11)</f>
        <v>195723.99000000002</v>
      </c>
      <c r="AK313" s="110"/>
      <c r="AL313" s="110">
        <f>(AK313*$E313*$F313*$G313*$I313*$AL$11)</f>
        <v>0</v>
      </c>
      <c r="AM313" s="110">
        <v>130</v>
      </c>
      <c r="AN313" s="109">
        <f>(AM313*$E313*$F313*$G313*$J313*$AN$11)</f>
        <v>3392549.16</v>
      </c>
      <c r="AO313" s="131"/>
      <c r="AP313" s="109">
        <f>(AO313*$E313*$F313*$G313*$J313*$AP$11)</f>
        <v>0</v>
      </c>
      <c r="AQ313" s="110">
        <v>2</v>
      </c>
      <c r="AR313" s="116">
        <f>(AQ313*$E313*$F313*$G313*$J313*$AR$11)</f>
        <v>52193.063999999998</v>
      </c>
      <c r="AS313" s="110"/>
      <c r="AT313" s="109">
        <f>(AS313*$E313*$F313*$G313*$I313*$AT$11)</f>
        <v>0</v>
      </c>
      <c r="AU313" s="110"/>
      <c r="AV313" s="110">
        <f>(AU313*$E313*$F313*$G313*$I313*$AV$11)</f>
        <v>0</v>
      </c>
      <c r="AW313" s="110"/>
      <c r="AX313" s="109">
        <f>(AW313*$E313*$F313*$G313*$I313*$AX$11)</f>
        <v>0</v>
      </c>
      <c r="AY313" s="110">
        <v>0</v>
      </c>
      <c r="AZ313" s="109">
        <f>(AY313*$E313*$F313*$G313*$I313*$AZ$11)</f>
        <v>0</v>
      </c>
      <c r="BA313" s="110">
        <v>0</v>
      </c>
      <c r="BB313" s="109">
        <f>(BA313*$E313*$F313*$G313*$I313*$BB$11)</f>
        <v>0</v>
      </c>
      <c r="BC313" s="110">
        <v>0</v>
      </c>
      <c r="BD313" s="109">
        <f>(BC313*$E313*$F313*$G313*$I313*$BD$11)</f>
        <v>0</v>
      </c>
      <c r="BE313" s="110">
        <v>20</v>
      </c>
      <c r="BF313" s="109">
        <f>(BE313*$E313*$F313*$G313*$I313*$BF$11)</f>
        <v>506114.56</v>
      </c>
      <c r="BG313" s="110">
        <v>2</v>
      </c>
      <c r="BH313" s="109">
        <f>(BG313*$E313*$F313*$G313*$J313*$BH$11)</f>
        <v>47448.24</v>
      </c>
      <c r="BI313" s="110"/>
      <c r="BJ313" s="109">
        <f>(BI313*$E313*$F313*$G313*$J313*$BJ$11)</f>
        <v>0</v>
      </c>
      <c r="BK313" s="110">
        <v>0</v>
      </c>
      <c r="BL313" s="109">
        <f>(BK313*$E313*$F313*$G313*$J313*$BL$11)</f>
        <v>0</v>
      </c>
      <c r="BM313" s="110">
        <v>30</v>
      </c>
      <c r="BN313" s="109">
        <f>(BM313*$E313*$F313*$G313*$J313*$BN$11)</f>
        <v>711723.6</v>
      </c>
      <c r="BO313" s="110">
        <v>9</v>
      </c>
      <c r="BP313" s="109">
        <f>(BO313*$E313*$F313*$G313*$J313*$BP$11)</f>
        <v>192165.372</v>
      </c>
      <c r="BQ313" s="110">
        <v>12</v>
      </c>
      <c r="BR313" s="109">
        <f>(BQ313*$E313*$F313*$G313*$J313*$BR$11)</f>
        <v>364402.48320000002</v>
      </c>
      <c r="BS313" s="110">
        <v>28</v>
      </c>
      <c r="BT313" s="116">
        <f>(BS313*$E313*$F313*$G313*$J313*$BT$11)</f>
        <v>730702.89600000007</v>
      </c>
      <c r="BU313" s="133">
        <v>0</v>
      </c>
      <c r="BV313" s="109">
        <f>(BU313*$E313*$F313*$G313*$I313*$BV$11)</f>
        <v>0</v>
      </c>
      <c r="BW313" s="110">
        <v>0</v>
      </c>
      <c r="BX313" s="109">
        <f>(BW313*$E313*$F313*$G313*$I313*$BX$11)</f>
        <v>0</v>
      </c>
      <c r="BY313" s="110">
        <v>0</v>
      </c>
      <c r="BZ313" s="109">
        <f>(BY313*$E313*$F313*$G313*$I313*$BZ$11)</f>
        <v>0</v>
      </c>
      <c r="CA313" s="110">
        <v>3</v>
      </c>
      <c r="CB313" s="109">
        <f>(CA313*$E313*$F313*$G313*$J313*$CB$11)</f>
        <v>71172.36</v>
      </c>
      <c r="CC313" s="134"/>
      <c r="CD313" s="110">
        <f>(CC313*$E313*$F313*$G313*$I313*$CD$11)</f>
        <v>0</v>
      </c>
      <c r="CE313" s="110"/>
      <c r="CF313" s="109">
        <f>(CE313*$E313*$F313*$G313*$I313*$CF$11)</f>
        <v>0</v>
      </c>
      <c r="CG313" s="110"/>
      <c r="CH313" s="109">
        <f>(CG313*$E313*$F313*$G313*$I313*$CH$11)</f>
        <v>0</v>
      </c>
      <c r="CI313" s="110"/>
      <c r="CJ313" s="109">
        <f>(CI313*$E313*$F313*$G313*$I313*$CJ$11)</f>
        <v>0</v>
      </c>
      <c r="CK313" s="110">
        <v>2</v>
      </c>
      <c r="CL313" s="109">
        <f>(CK313*$E313*$F313*$G313*$I313*$CL$11)</f>
        <v>47448.24</v>
      </c>
      <c r="CM313" s="110">
        <v>2</v>
      </c>
      <c r="CN313" s="109">
        <f>(CM313*$E313*$F313*$G313*$I313*$CN$11)</f>
        <v>39540.199999999997</v>
      </c>
      <c r="CO313" s="110">
        <v>30</v>
      </c>
      <c r="CP313" s="109">
        <f>(CO313*$E313*$F313*$G313*$I313*$CP$11)</f>
        <v>658344.33000000007</v>
      </c>
      <c r="CQ313" s="110">
        <v>22</v>
      </c>
      <c r="CR313" s="109">
        <f>(CQ313*$E313*$F313*$G313*$J313*$CR$11)</f>
        <v>579343.01040000003</v>
      </c>
      <c r="CS313" s="110"/>
      <c r="CT313" s="109">
        <f>(CS313*$E313*$F313*$G313*$J313*$CT$11)</f>
        <v>0</v>
      </c>
      <c r="CU313" s="110">
        <v>0</v>
      </c>
      <c r="CV313" s="109">
        <f>(CU313*$E313*$F313*$G313*$J313*$CV$11)</f>
        <v>0</v>
      </c>
      <c r="CW313" s="132">
        <v>0</v>
      </c>
      <c r="CX313" s="109">
        <f>(CW313*$E313*$F313*$G313*$J313*$CX$11)</f>
        <v>0</v>
      </c>
      <c r="CY313" s="110">
        <v>0</v>
      </c>
      <c r="CZ313" s="116">
        <f>(CY313*$E313*$F313*$G313*$J313*$CZ$11)</f>
        <v>0</v>
      </c>
      <c r="DA313" s="110">
        <v>4</v>
      </c>
      <c r="DB313" s="109">
        <f>(DA313*$E313*$F313*$G313*$J313*$DB$11)</f>
        <v>94896.48</v>
      </c>
      <c r="DC313" s="134">
        <v>2</v>
      </c>
      <c r="DD313" s="109">
        <f>(DC313*$E313*$F313*$G313*$J313*$DD$11)</f>
        <v>47448.24</v>
      </c>
      <c r="DE313" s="110">
        <v>3</v>
      </c>
      <c r="DF313" s="109">
        <f>(DE313*$E313*$F313*$G313*$J313*$DF$11)</f>
        <v>85406.831999999995</v>
      </c>
      <c r="DG313" s="110"/>
      <c r="DH313" s="109">
        <f>(DG313*$E313*$F313*$G313*$K313*$DH$11)</f>
        <v>0</v>
      </c>
      <c r="DI313" s="110">
        <v>2</v>
      </c>
      <c r="DJ313" s="122">
        <f>(DI313*$E313*$F313*$G313*$L313*$DJ$11)</f>
        <v>80568.806100000002</v>
      </c>
      <c r="DK313" s="123">
        <f t="shared" ref="DK313:DL331" si="1031">SUM(M313,O313,Q313,S313,U313,W313,Y313,AA313,AC313,AE313,AG313,AI313,AO313,AS313,AU313,BY313,AK313,AY313,BA313,BC313,CO313,BE313,BG313,AM313,BK313,AQ313,CQ313,BM313,CS313,BO313,BQ313,BS313,CA313,BU313,BW313,CC313,CE313,CG313,CI313,CK313,CM313,CU313,CW313,BI313,AW313,CY313,DA313,DC313,DE313,DG313,DI313)</f>
        <v>551</v>
      </c>
      <c r="DL313" s="122">
        <f t="shared" si="1031"/>
        <v>13094751.1537</v>
      </c>
      <c r="DM313" s="1"/>
      <c r="DN313" s="1">
        <f t="shared" ref="DN313:DN331" si="1032">DK313*F313</f>
        <v>336.11</v>
      </c>
      <c r="DO313" s="52">
        <f t="shared" ref="DO313:DO331" si="1033">DK313*F313</f>
        <v>336.11</v>
      </c>
      <c r="DQ313" s="52">
        <f t="shared" ref="DQ313:DQ331" si="1034">DK313*G313</f>
        <v>551</v>
      </c>
    </row>
    <row r="314" spans="1:121" s="159" customFormat="1" ht="30" hidden="1" customHeight="1" x14ac:dyDescent="0.25">
      <c r="A314" s="142"/>
      <c r="B314" s="143">
        <v>271</v>
      </c>
      <c r="C314" s="101" t="s">
        <v>713</v>
      </c>
      <c r="D314" s="144" t="s">
        <v>714</v>
      </c>
      <c r="E314" s="89">
        <v>23150</v>
      </c>
      <c r="F314" s="203">
        <v>0.55000000000000004</v>
      </c>
      <c r="G314" s="146">
        <v>1</v>
      </c>
      <c r="H314" s="147"/>
      <c r="I314" s="145">
        <v>1.4</v>
      </c>
      <c r="J314" s="145">
        <v>1.68</v>
      </c>
      <c r="K314" s="145">
        <v>2.23</v>
      </c>
      <c r="L314" s="148">
        <v>2.57</v>
      </c>
      <c r="M314" s="149">
        <v>0</v>
      </c>
      <c r="N314" s="150">
        <f>(M314*$E314*$F314*$G314*$I314)</f>
        <v>0</v>
      </c>
      <c r="O314" s="149">
        <v>16</v>
      </c>
      <c r="P314" s="149">
        <f>(O314*$E314*$F314*$G314*$I314)</f>
        <v>285208</v>
      </c>
      <c r="Q314" s="149">
        <v>0</v>
      </c>
      <c r="R314" s="150">
        <f>(Q314*$E314*$F314*$G314*$I314)</f>
        <v>0</v>
      </c>
      <c r="S314" s="149"/>
      <c r="T314" s="150">
        <f>(S314*$E314*$F314*$G314*$I314)</f>
        <v>0</v>
      </c>
      <c r="U314" s="149">
        <v>14</v>
      </c>
      <c r="V314" s="150">
        <f>(U314*$E314*$F314*$G314*$I314)</f>
        <v>249556.99999999997</v>
      </c>
      <c r="W314" s="149">
        <v>0</v>
      </c>
      <c r="X314" s="150">
        <f>(W314*$E314*$F314*$G314*$I314)</f>
        <v>0</v>
      </c>
      <c r="Y314" s="149"/>
      <c r="Z314" s="150">
        <f>(Y314*$E314*$F314*$G314*$I314)</f>
        <v>0</v>
      </c>
      <c r="AA314" s="149">
        <v>0</v>
      </c>
      <c r="AB314" s="150">
        <f>(AA314*$E314*$F314*$G314*$I314)</f>
        <v>0</v>
      </c>
      <c r="AC314" s="149"/>
      <c r="AD314" s="150">
        <f>(AC314*$E314*$F314*$G314*$I314)</f>
        <v>0</v>
      </c>
      <c r="AE314" s="149">
        <v>0</v>
      </c>
      <c r="AF314" s="150">
        <f>(AE314*$E314*$F314*$G314*$I314)</f>
        <v>0</v>
      </c>
      <c r="AG314" s="149">
        <v>113</v>
      </c>
      <c r="AH314" s="150">
        <f>(AG314*$E314*$F314*$G314*$I314)</f>
        <v>2014281.4999999998</v>
      </c>
      <c r="AI314" s="149">
        <v>7</v>
      </c>
      <c r="AJ314" s="150">
        <f>(AI314*$E314*$F314*$G314*$I314)</f>
        <v>124778.49999999999</v>
      </c>
      <c r="AK314" s="149">
        <v>46</v>
      </c>
      <c r="AL314" s="149">
        <f>(AK314*$E314*$F314*$G314*$I314)</f>
        <v>819973</v>
      </c>
      <c r="AM314" s="149">
        <v>60</v>
      </c>
      <c r="AN314" s="150">
        <f>(AM314*$E314*$F314*$G314*$J314)</f>
        <v>1283436.0000000002</v>
      </c>
      <c r="AO314" s="152">
        <v>13</v>
      </c>
      <c r="AP314" s="150">
        <f>(AO314*$E314*$F314*$G314*$J314)</f>
        <v>278077.8</v>
      </c>
      <c r="AQ314" s="149">
        <v>3</v>
      </c>
      <c r="AR314" s="153">
        <f>(AQ314*$E314*$F314*$G314*$J314)</f>
        <v>64171.799999999996</v>
      </c>
      <c r="AS314" s="149"/>
      <c r="AT314" s="150">
        <f>(AS314*$E314*$F314*$G314*$I314)</f>
        <v>0</v>
      </c>
      <c r="AU314" s="149"/>
      <c r="AV314" s="149">
        <f>(AU314*$E314*$F314*$G314*$I314)</f>
        <v>0</v>
      </c>
      <c r="AW314" s="149"/>
      <c r="AX314" s="150">
        <f>(AW314*$E314*$F314*$G314*$I314)</f>
        <v>0</v>
      </c>
      <c r="AY314" s="149">
        <v>0</v>
      </c>
      <c r="AZ314" s="150">
        <f>(AY314*$E314*$F314*$G314*$I314)</f>
        <v>0</v>
      </c>
      <c r="BA314" s="149">
        <v>0</v>
      </c>
      <c r="BB314" s="150">
        <f>(BA314*$E314*$F314*$G314*$I314)</f>
        <v>0</v>
      </c>
      <c r="BC314" s="149">
        <v>0</v>
      </c>
      <c r="BD314" s="150">
        <f>(BC314*$E314*$F314*$G314*$I314)</f>
        <v>0</v>
      </c>
      <c r="BE314" s="149">
        <v>20</v>
      </c>
      <c r="BF314" s="150">
        <f>(BE314*$E314*$F314*$G314*$I314)</f>
        <v>356510</v>
      </c>
      <c r="BG314" s="149">
        <v>2</v>
      </c>
      <c r="BH314" s="150">
        <f>(BG314*$E314*$F314*$G314*$J314)</f>
        <v>42781.200000000004</v>
      </c>
      <c r="BI314" s="149">
        <v>0</v>
      </c>
      <c r="BJ314" s="150">
        <f>(BI314*$E314*$F314*$G314*$J314)</f>
        <v>0</v>
      </c>
      <c r="BK314" s="149">
        <v>0</v>
      </c>
      <c r="BL314" s="150">
        <f>(BK314*$E314*$F314*$G314*$J314)</f>
        <v>0</v>
      </c>
      <c r="BM314" s="149">
        <v>6</v>
      </c>
      <c r="BN314" s="150">
        <f>(BM314*$E314*$F314*$G314*$J314)</f>
        <v>128343.59999999999</v>
      </c>
      <c r="BO314" s="149"/>
      <c r="BP314" s="150">
        <f>(BO314*$E314*$F314*$G314*$J314)</f>
        <v>0</v>
      </c>
      <c r="BQ314" s="149">
        <v>25</v>
      </c>
      <c r="BR314" s="150">
        <f>(BQ314*$E314*$F314*$G314*$J314)</f>
        <v>534765</v>
      </c>
      <c r="BS314" s="149"/>
      <c r="BT314" s="153">
        <f>(BS314*$E314*$F314*$G314*$J314)</f>
        <v>0</v>
      </c>
      <c r="BU314" s="155">
        <v>0</v>
      </c>
      <c r="BV314" s="150">
        <f>(BU314*$E314*$F314*$G314*$I314)</f>
        <v>0</v>
      </c>
      <c r="BW314" s="149">
        <v>0</v>
      </c>
      <c r="BX314" s="150">
        <f>(BW314*$E314*$F314*$G314*$I314)</f>
        <v>0</v>
      </c>
      <c r="BY314" s="149">
        <v>0</v>
      </c>
      <c r="BZ314" s="150">
        <f>(BY314*$E314*$F314*$G314*$I314)</f>
        <v>0</v>
      </c>
      <c r="CA314" s="149"/>
      <c r="CB314" s="150">
        <f>(CA314*$E314*$F314*$G314*$J314)</f>
        <v>0</v>
      </c>
      <c r="CC314" s="156"/>
      <c r="CD314" s="149">
        <f>(CC314*$E314*$F314*$G314*$I314)</f>
        <v>0</v>
      </c>
      <c r="CE314" s="149">
        <v>30</v>
      </c>
      <c r="CF314" s="150">
        <f>(CE314*$E314*$F314*$G314*$I314)</f>
        <v>534765</v>
      </c>
      <c r="CG314" s="149"/>
      <c r="CH314" s="150">
        <f>(CG314*$E314*$F314*$G314*$I314)</f>
        <v>0</v>
      </c>
      <c r="CI314" s="149"/>
      <c r="CJ314" s="150">
        <f>(CI314*$E314*$F314*$G314*$I314)</f>
        <v>0</v>
      </c>
      <c r="CK314" s="149">
        <v>30</v>
      </c>
      <c r="CL314" s="150">
        <f>(CK314*$E314*$F314*$G314*$I314)</f>
        <v>534765</v>
      </c>
      <c r="CM314" s="149">
        <v>4</v>
      </c>
      <c r="CN314" s="150">
        <f>(CM314*$E314*$F314*$G314*$I314)</f>
        <v>71302</v>
      </c>
      <c r="CO314" s="149">
        <v>10</v>
      </c>
      <c r="CP314" s="150">
        <f>(CO314*$E314*$F314*$G314*$I314)</f>
        <v>178255</v>
      </c>
      <c r="CQ314" s="149">
        <v>42</v>
      </c>
      <c r="CR314" s="150">
        <f>(CQ314*$E314*$F314*$G314*$J314)</f>
        <v>898405.2</v>
      </c>
      <c r="CS314" s="149">
        <v>4</v>
      </c>
      <c r="CT314" s="150">
        <f>(CS314*$E314*$F314*$G314*$J314)</f>
        <v>85562.400000000009</v>
      </c>
      <c r="CU314" s="149">
        <v>0</v>
      </c>
      <c r="CV314" s="150">
        <f>(CU314*$E314*$F314*$G314*$J314)</f>
        <v>0</v>
      </c>
      <c r="CW314" s="152"/>
      <c r="CX314" s="150">
        <f>(CW314*$E314*$F314*$G314*$J314)</f>
        <v>0</v>
      </c>
      <c r="CY314" s="149">
        <v>0</v>
      </c>
      <c r="CZ314" s="153">
        <f>(CY314*$E314*$F314*$G314*$J314)</f>
        <v>0</v>
      </c>
      <c r="DA314" s="149"/>
      <c r="DB314" s="150">
        <f>(DA314*$E314*$F314*$G314*$J314)</f>
        <v>0</v>
      </c>
      <c r="DC314" s="156">
        <v>3</v>
      </c>
      <c r="DD314" s="150">
        <f>(DC314*$E314*$F314*$G314*$J314)</f>
        <v>64171.799999999996</v>
      </c>
      <c r="DE314" s="149"/>
      <c r="DF314" s="150">
        <f>(DE314*$E314*$F314*$G314*$J314)</f>
        <v>0</v>
      </c>
      <c r="DG314" s="149">
        <v>6</v>
      </c>
      <c r="DH314" s="150">
        <f>(DG314*$E314*$F314*$G314*$K314)</f>
        <v>170360.85</v>
      </c>
      <c r="DI314" s="149">
        <v>2</v>
      </c>
      <c r="DJ314" s="157">
        <f>(DI314*$E314*$F314*$G314*$L314)</f>
        <v>65445.05</v>
      </c>
      <c r="DK314" s="158">
        <f t="shared" si="1031"/>
        <v>456</v>
      </c>
      <c r="DL314" s="157">
        <f t="shared" si="1031"/>
        <v>8784915.7000000011</v>
      </c>
      <c r="DN314" s="159">
        <f t="shared" si="1032"/>
        <v>250.8</v>
      </c>
      <c r="DO314" s="52">
        <f t="shared" si="1033"/>
        <v>250.8</v>
      </c>
      <c r="DQ314" s="52">
        <f t="shared" si="1034"/>
        <v>456</v>
      </c>
    </row>
    <row r="315" spans="1:121" ht="30" hidden="1" customHeight="1" x14ac:dyDescent="0.25">
      <c r="A315" s="128"/>
      <c r="B315" s="129">
        <v>272</v>
      </c>
      <c r="C315" s="101" t="s">
        <v>715</v>
      </c>
      <c r="D315" s="102" t="s">
        <v>716</v>
      </c>
      <c r="E315" s="89">
        <v>23150</v>
      </c>
      <c r="F315" s="130">
        <v>0.71</v>
      </c>
      <c r="G315" s="104">
        <v>1</v>
      </c>
      <c r="H315" s="105"/>
      <c r="I315" s="106">
        <v>1.4</v>
      </c>
      <c r="J315" s="106">
        <v>1.68</v>
      </c>
      <c r="K315" s="106">
        <v>2.23</v>
      </c>
      <c r="L315" s="107">
        <v>2.57</v>
      </c>
      <c r="M315" s="110">
        <v>50</v>
      </c>
      <c r="N315" s="109">
        <f t="shared" ref="N315:N323" si="1035">(M315*$E315*$F315*$G315*$I315*$N$11)</f>
        <v>1265610.5</v>
      </c>
      <c r="O315" s="202">
        <f>65+60</f>
        <v>125</v>
      </c>
      <c r="P315" s="110">
        <f t="shared" ref="P315:P323" si="1036">(O315*$E315*$F315*$G315*$I315*$P$11)</f>
        <v>3164026.2500000005</v>
      </c>
      <c r="Q315" s="110">
        <v>76</v>
      </c>
      <c r="R315" s="109">
        <f t="shared" ref="R315:R323" si="1037">(Q315*$E315*$F315*$G315*$I315*$R$11)</f>
        <v>1923727.96</v>
      </c>
      <c r="S315" s="110"/>
      <c r="T315" s="109">
        <f t="shared" ref="T315:T323" si="1038">(S315/12*2*$E315*$F315*$G315*$I315*$T$11)+(S315/12*10*$E315*$F315*$G315*$I315*$T$12)</f>
        <v>0</v>
      </c>
      <c r="U315" s="110">
        <v>2</v>
      </c>
      <c r="V315" s="109">
        <f t="shared" ref="V315:V323" si="1039">(U315*$E315*$F315*$G315*$I315*$V$11)</f>
        <v>50624.42</v>
      </c>
      <c r="W315" s="110">
        <v>0</v>
      </c>
      <c r="X315" s="109">
        <f t="shared" ref="X315:X323" si="1040">(W315*$E315*$F315*$G315*$I315*$X$11)</f>
        <v>0</v>
      </c>
      <c r="Y315" s="110"/>
      <c r="Z315" s="109">
        <f t="shared" ref="Z315:Z323" si="1041">(Y315*$E315*$F315*$G315*$I315*$Z$11)</f>
        <v>0</v>
      </c>
      <c r="AA315" s="110">
        <v>0</v>
      </c>
      <c r="AB315" s="109">
        <f t="shared" ref="AB315:AB323" si="1042">(AA315*$E315*$F315*$G315*$I315*$AB$11)</f>
        <v>0</v>
      </c>
      <c r="AC315" s="110"/>
      <c r="AD315" s="109">
        <f t="shared" ref="AD315:AD323" si="1043">(AC315*$E315*$F315*$G315*$I315*$AD$11)</f>
        <v>0</v>
      </c>
      <c r="AE315" s="110">
        <v>0</v>
      </c>
      <c r="AF315" s="109">
        <f t="shared" ref="AF315:AF323" si="1044">(AE315*$E315*$F315*$G315*$I315*$AF$11)</f>
        <v>0</v>
      </c>
      <c r="AG315" s="110">
        <v>630</v>
      </c>
      <c r="AH315" s="109">
        <f t="shared" ref="AH315:AH323" si="1045">(AG315*$E315*$F315*$G315*$I315*$AH$11)</f>
        <v>15946692.300000001</v>
      </c>
      <c r="AI315" s="110">
        <v>29</v>
      </c>
      <c r="AJ315" s="109">
        <f t="shared" ref="AJ315:AJ323" si="1046">(AI315*$E315*$F315*$G315*$I315*$AJ$11)</f>
        <v>734054.09</v>
      </c>
      <c r="AK315" s="110">
        <v>69</v>
      </c>
      <c r="AL315" s="110">
        <f t="shared" ref="AL315:AL323" si="1047">(AK315*$E315*$F315*$G315*$I315*$AL$11)</f>
        <v>1746542.49</v>
      </c>
      <c r="AM315" s="110">
        <v>460</v>
      </c>
      <c r="AN315" s="109">
        <f t="shared" ref="AN315:AN323" si="1048">(AM315*$E315*$F315*$G315*$J315*$AN$11)</f>
        <v>13972339.92</v>
      </c>
      <c r="AO315" s="132">
        <v>35</v>
      </c>
      <c r="AP315" s="109">
        <f t="shared" ref="AP315:AP323" si="1049">(AO315*$E315*$F315*$G315*$J315*$AP$11)</f>
        <v>1063112.82</v>
      </c>
      <c r="AQ315" s="110">
        <v>5</v>
      </c>
      <c r="AR315" s="116">
        <f t="shared" ref="AR315:AR323" si="1050">(AQ315*$E315*$F315*$G315*$J315*$AR$11)</f>
        <v>151873.26</v>
      </c>
      <c r="AS315" s="110"/>
      <c r="AT315" s="109">
        <f t="shared" ref="AT315:AT323" si="1051">(AS315*$E315*$F315*$G315*$I315*$AT$11)</f>
        <v>0</v>
      </c>
      <c r="AU315" s="110">
        <v>20</v>
      </c>
      <c r="AV315" s="110">
        <f t="shared" ref="AV315:AV323" si="1052">(AU315*$E315*$F315*$G315*$I315*$AV$11)</f>
        <v>414199.79999999993</v>
      </c>
      <c r="AW315" s="110"/>
      <c r="AX315" s="109">
        <f t="shared" ref="AX315:AX323" si="1053">(AW315*$E315*$F315*$G315*$I315*$AX$11)</f>
        <v>0</v>
      </c>
      <c r="AY315" s="110">
        <v>0</v>
      </c>
      <c r="AZ315" s="109">
        <f t="shared" ref="AZ315:AZ323" si="1054">(AY315*$E315*$F315*$G315*$I315*$AZ$11)</f>
        <v>0</v>
      </c>
      <c r="BA315" s="110">
        <v>0</v>
      </c>
      <c r="BB315" s="109">
        <f t="shared" ref="BB315:BB323" si="1055">(BA315*$E315*$F315*$G315*$I315*$BB$11)</f>
        <v>0</v>
      </c>
      <c r="BC315" s="110">
        <v>0</v>
      </c>
      <c r="BD315" s="109">
        <f t="shared" ref="BD315:BD323" si="1056">(BC315*$E315*$F315*$G315*$I315*$BD$11)</f>
        <v>0</v>
      </c>
      <c r="BE315" s="110">
        <v>35</v>
      </c>
      <c r="BF315" s="109">
        <f t="shared" ref="BF315:BF323" si="1057">(BE315*$E315*$F315*$G315*$I315*$BF$11)</f>
        <v>1030897.28</v>
      </c>
      <c r="BG315" s="110">
        <v>69</v>
      </c>
      <c r="BH315" s="109">
        <f t="shared" ref="BH315:BH323" si="1058">(BG315*$E315*$F315*$G315*$J315*$BH$11)</f>
        <v>1905319.0799999998</v>
      </c>
      <c r="BI315" s="110">
        <v>0</v>
      </c>
      <c r="BJ315" s="109">
        <f t="shared" ref="BJ315:BJ323" si="1059">(BI315*$E315*$F315*$G315*$J315*$BJ$11)</f>
        <v>0</v>
      </c>
      <c r="BK315" s="110">
        <v>0</v>
      </c>
      <c r="BL315" s="109">
        <f t="shared" ref="BL315:BL323" si="1060">(BK315*$E315*$F315*$G315*$J315*$BL$11)</f>
        <v>0</v>
      </c>
      <c r="BM315" s="110">
        <v>19</v>
      </c>
      <c r="BN315" s="109">
        <f t="shared" ref="BN315:BN323" si="1061">(BM315*$E315*$F315*$G315*$J315*$BN$11)</f>
        <v>524653.07999999996</v>
      </c>
      <c r="BO315" s="110"/>
      <c r="BP315" s="109">
        <f t="shared" ref="BP315:BP323" si="1062">(BO315*$E315*$F315*$G315*$J315*$BP$11)</f>
        <v>0</v>
      </c>
      <c r="BQ315" s="110">
        <v>70</v>
      </c>
      <c r="BR315" s="109">
        <f t="shared" ref="BR315:BR323" si="1063">(BQ315*$E315*$F315*$G315*$J315*$BR$11)</f>
        <v>2474153.4720000001</v>
      </c>
      <c r="BS315" s="110">
        <v>19</v>
      </c>
      <c r="BT315" s="116">
        <f t="shared" ref="BT315:BT323" si="1064">(BS315*$E315*$F315*$G315*$J315*$BT$11)</f>
        <v>577118.38800000004</v>
      </c>
      <c r="BU315" s="133">
        <v>0</v>
      </c>
      <c r="BV315" s="109">
        <f t="shared" ref="BV315:BV323" si="1065">(BU315*$E315*$F315*$G315*$I315*$BV$11)</f>
        <v>0</v>
      </c>
      <c r="BW315" s="110">
        <v>0</v>
      </c>
      <c r="BX315" s="109">
        <f t="shared" ref="BX315:BX323" si="1066">(BW315*$E315*$F315*$G315*$I315*$BX$11)</f>
        <v>0</v>
      </c>
      <c r="BY315" s="110">
        <v>0</v>
      </c>
      <c r="BZ315" s="109">
        <f t="shared" ref="BZ315:BZ323" si="1067">(BY315*$E315*$F315*$G315*$I315*$BZ$11)</f>
        <v>0</v>
      </c>
      <c r="CA315" s="110">
        <v>20</v>
      </c>
      <c r="CB315" s="109">
        <f t="shared" ref="CB315:CB323" si="1068">(CA315*$E315*$F315*$G315*$J315*$CB$11)</f>
        <v>552266.4</v>
      </c>
      <c r="CC315" s="134"/>
      <c r="CD315" s="110">
        <f t="shared" ref="CD315:CD323" si="1069">(CC315*$E315*$F315*$G315*$I315*$CD$11)</f>
        <v>0</v>
      </c>
      <c r="CE315" s="110">
        <v>0</v>
      </c>
      <c r="CF315" s="109">
        <f t="shared" ref="CF315:CF323" si="1070">(CE315*$E315*$F315*$G315*$I315*$CF$11)</f>
        <v>0</v>
      </c>
      <c r="CG315" s="110"/>
      <c r="CH315" s="109">
        <f t="shared" ref="CH315:CH323" si="1071">(CG315*$E315*$F315*$G315*$I315*$CH$11)</f>
        <v>0</v>
      </c>
      <c r="CI315" s="110">
        <v>55</v>
      </c>
      <c r="CJ315" s="109">
        <f t="shared" ref="CJ315:CJ323" si="1072">(CI315*$E315*$F315*$G315*$I315*$CJ$11)</f>
        <v>885927.35</v>
      </c>
      <c r="CK315" s="110">
        <v>55</v>
      </c>
      <c r="CL315" s="109">
        <f t="shared" ref="CL315:CL323" si="1073">(CK315*$E315*$F315*$G315*$I315*$CL$11)</f>
        <v>1518732.5999999999</v>
      </c>
      <c r="CM315" s="110">
        <v>48</v>
      </c>
      <c r="CN315" s="109">
        <f t="shared" ref="CN315:CN323" si="1074">(CM315*$E315*$F315*$G315*$I315*$CN$11)</f>
        <v>1104532.7999999998</v>
      </c>
      <c r="CO315" s="110">
        <v>30</v>
      </c>
      <c r="CP315" s="109">
        <f t="shared" ref="CP315:CP323" si="1075">(CO315*$E315*$F315*$G315*$I315*$CP$11)</f>
        <v>766269.63000000012</v>
      </c>
      <c r="CQ315" s="110">
        <v>115</v>
      </c>
      <c r="CR315" s="109">
        <f t="shared" ref="CR315:CR323" si="1076">(CQ315*$E315*$F315*$G315*$J315*$CR$11)</f>
        <v>3524840.298</v>
      </c>
      <c r="CS315" s="110">
        <v>17</v>
      </c>
      <c r="CT315" s="109">
        <f t="shared" ref="CT315:CT323" si="1077">(CS315*$E315*$F315*$G315*$J315*$CT$11)</f>
        <v>563311.728</v>
      </c>
      <c r="CU315" s="110">
        <v>0</v>
      </c>
      <c r="CV315" s="109">
        <f t="shared" ref="CV315:CV323" si="1078">(CU315*$E315*$F315*$G315*$J315*$CV$11)</f>
        <v>0</v>
      </c>
      <c r="CW315" s="132"/>
      <c r="CX315" s="109">
        <f t="shared" ref="CX315:CX323" si="1079">(CW315*$E315*$F315*$G315*$J315*$CX$11)</f>
        <v>0</v>
      </c>
      <c r="CY315" s="110">
        <v>0</v>
      </c>
      <c r="CZ315" s="116">
        <f t="shared" ref="CZ315:CZ323" si="1080">(CY315*$E315*$F315*$G315*$J315*$CZ$11)</f>
        <v>0</v>
      </c>
      <c r="DA315" s="110"/>
      <c r="DB315" s="109">
        <f t="shared" ref="DB315:DB323" si="1081">(DA315*$E315*$F315*$G315*$J315*$DB$11)</f>
        <v>0</v>
      </c>
      <c r="DC315" s="134">
        <v>2</v>
      </c>
      <c r="DD315" s="109">
        <f t="shared" ref="DD315:DD323" si="1082">(DC315*$E315*$F315*$G315*$J315*$DD$11)</f>
        <v>55226.64</v>
      </c>
      <c r="DE315" s="110">
        <v>11</v>
      </c>
      <c r="DF315" s="109">
        <f t="shared" ref="DF315:DF323" si="1083">(DE315*$E315*$F315*$G315*$J315*$DF$11)</f>
        <v>364495.82399999996</v>
      </c>
      <c r="DG315" s="110">
        <v>9</v>
      </c>
      <c r="DH315" s="109">
        <f t="shared" ref="DH315:DH323" si="1084">(DG315*$E315*$F315*$G315*$K315*$DH$11)</f>
        <v>395856.66599999997</v>
      </c>
      <c r="DI315" s="110">
        <v>16</v>
      </c>
      <c r="DJ315" s="122">
        <f t="shared" ref="DJ315:DJ323" si="1085">(DI315*$E315*$F315*$G315*$L315*$DJ$11)</f>
        <v>750214.45680000004</v>
      </c>
      <c r="DK315" s="123">
        <f t="shared" si="1031"/>
        <v>2091</v>
      </c>
      <c r="DL315" s="122">
        <f t="shared" si="1031"/>
        <v>57426619.502799995</v>
      </c>
      <c r="DM315" s="1"/>
      <c r="DN315" s="1">
        <f t="shared" si="1032"/>
        <v>1484.61</v>
      </c>
      <c r="DO315" s="52">
        <f t="shared" si="1033"/>
        <v>1484.61</v>
      </c>
      <c r="DQ315" s="52">
        <f t="shared" si="1034"/>
        <v>2091</v>
      </c>
    </row>
    <row r="316" spans="1:121" ht="30" hidden="1" customHeight="1" x14ac:dyDescent="0.25">
      <c r="A316" s="128"/>
      <c r="B316" s="129">
        <v>273</v>
      </c>
      <c r="C316" s="101" t="s">
        <v>717</v>
      </c>
      <c r="D316" s="102" t="s">
        <v>718</v>
      </c>
      <c r="E316" s="89">
        <v>23150</v>
      </c>
      <c r="F316" s="130">
        <v>1.38</v>
      </c>
      <c r="G316" s="104">
        <v>1</v>
      </c>
      <c r="H316" s="105"/>
      <c r="I316" s="106">
        <v>1.4</v>
      </c>
      <c r="J316" s="106">
        <v>1.68</v>
      </c>
      <c r="K316" s="106">
        <v>2.23</v>
      </c>
      <c r="L316" s="107">
        <v>2.57</v>
      </c>
      <c r="M316" s="110">
        <v>8</v>
      </c>
      <c r="N316" s="109">
        <f t="shared" si="1035"/>
        <v>393587.04</v>
      </c>
      <c r="O316" s="110">
        <v>2</v>
      </c>
      <c r="P316" s="110">
        <f t="shared" si="1036"/>
        <v>98396.76</v>
      </c>
      <c r="Q316" s="110">
        <v>7</v>
      </c>
      <c r="R316" s="109">
        <f t="shared" si="1037"/>
        <v>344388.65999999992</v>
      </c>
      <c r="S316" s="110"/>
      <c r="T316" s="109">
        <f t="shared" si="1038"/>
        <v>0</v>
      </c>
      <c r="U316" s="110"/>
      <c r="V316" s="109">
        <f t="shared" si="1039"/>
        <v>0</v>
      </c>
      <c r="W316" s="110">
        <v>0</v>
      </c>
      <c r="X316" s="109">
        <f t="shared" si="1040"/>
        <v>0</v>
      </c>
      <c r="Y316" s="110"/>
      <c r="Z316" s="109">
        <f t="shared" si="1041"/>
        <v>0</v>
      </c>
      <c r="AA316" s="110">
        <v>0</v>
      </c>
      <c r="AB316" s="109">
        <f t="shared" si="1042"/>
        <v>0</v>
      </c>
      <c r="AC316" s="110"/>
      <c r="AD316" s="109">
        <f t="shared" si="1043"/>
        <v>0</v>
      </c>
      <c r="AE316" s="110">
        <v>0</v>
      </c>
      <c r="AF316" s="109">
        <f t="shared" si="1044"/>
        <v>0</v>
      </c>
      <c r="AG316" s="110">
        <v>7</v>
      </c>
      <c r="AH316" s="109">
        <f t="shared" si="1045"/>
        <v>344388.65999999992</v>
      </c>
      <c r="AI316" s="110"/>
      <c r="AJ316" s="109">
        <f t="shared" si="1046"/>
        <v>0</v>
      </c>
      <c r="AK316" s="110"/>
      <c r="AL316" s="110">
        <f t="shared" si="1047"/>
        <v>0</v>
      </c>
      <c r="AM316" s="110">
        <v>14</v>
      </c>
      <c r="AN316" s="109">
        <f t="shared" si="1048"/>
        <v>826532.78399999987</v>
      </c>
      <c r="AO316" s="131"/>
      <c r="AP316" s="109">
        <f t="shared" si="1049"/>
        <v>0</v>
      </c>
      <c r="AQ316" s="110"/>
      <c r="AR316" s="116">
        <f t="shared" si="1050"/>
        <v>0</v>
      </c>
      <c r="AS316" s="110"/>
      <c r="AT316" s="109">
        <f t="shared" si="1051"/>
        <v>0</v>
      </c>
      <c r="AU316" s="110"/>
      <c r="AV316" s="110">
        <f t="shared" si="1052"/>
        <v>0</v>
      </c>
      <c r="AW316" s="110"/>
      <c r="AX316" s="109">
        <f t="shared" si="1053"/>
        <v>0</v>
      </c>
      <c r="AY316" s="110">
        <v>0</v>
      </c>
      <c r="AZ316" s="109">
        <f t="shared" si="1054"/>
        <v>0</v>
      </c>
      <c r="BA316" s="110">
        <v>0</v>
      </c>
      <c r="BB316" s="109">
        <f t="shared" si="1055"/>
        <v>0</v>
      </c>
      <c r="BC316" s="110">
        <v>0</v>
      </c>
      <c r="BD316" s="109">
        <f t="shared" si="1056"/>
        <v>0</v>
      </c>
      <c r="BE316" s="110"/>
      <c r="BF316" s="109">
        <f t="shared" si="1057"/>
        <v>0</v>
      </c>
      <c r="BG316" s="110"/>
      <c r="BH316" s="109">
        <f t="shared" si="1058"/>
        <v>0</v>
      </c>
      <c r="BI316" s="110">
        <v>0</v>
      </c>
      <c r="BJ316" s="109">
        <f t="shared" si="1059"/>
        <v>0</v>
      </c>
      <c r="BK316" s="110">
        <v>0</v>
      </c>
      <c r="BL316" s="109">
        <f t="shared" si="1060"/>
        <v>0</v>
      </c>
      <c r="BM316" s="110"/>
      <c r="BN316" s="109">
        <f t="shared" si="1061"/>
        <v>0</v>
      </c>
      <c r="BO316" s="110"/>
      <c r="BP316" s="109">
        <f t="shared" si="1062"/>
        <v>0</v>
      </c>
      <c r="BQ316" s="110"/>
      <c r="BR316" s="109">
        <f t="shared" si="1063"/>
        <v>0</v>
      </c>
      <c r="BS316" s="110"/>
      <c r="BT316" s="116">
        <f t="shared" si="1064"/>
        <v>0</v>
      </c>
      <c r="BU316" s="133">
        <v>0</v>
      </c>
      <c r="BV316" s="109">
        <f t="shared" si="1065"/>
        <v>0</v>
      </c>
      <c r="BW316" s="110">
        <v>0</v>
      </c>
      <c r="BX316" s="109">
        <f t="shared" si="1066"/>
        <v>0</v>
      </c>
      <c r="BY316" s="110">
        <v>0</v>
      </c>
      <c r="BZ316" s="109">
        <f t="shared" si="1067"/>
        <v>0</v>
      </c>
      <c r="CA316" s="110"/>
      <c r="CB316" s="109">
        <f t="shared" si="1068"/>
        <v>0</v>
      </c>
      <c r="CC316" s="134"/>
      <c r="CD316" s="110">
        <f t="shared" si="1069"/>
        <v>0</v>
      </c>
      <c r="CE316" s="110">
        <v>0</v>
      </c>
      <c r="CF316" s="109">
        <f t="shared" si="1070"/>
        <v>0</v>
      </c>
      <c r="CG316" s="110"/>
      <c r="CH316" s="109">
        <f t="shared" si="1071"/>
        <v>0</v>
      </c>
      <c r="CI316" s="110"/>
      <c r="CJ316" s="109">
        <f t="shared" si="1072"/>
        <v>0</v>
      </c>
      <c r="CK316" s="110"/>
      <c r="CL316" s="109">
        <f t="shared" si="1073"/>
        <v>0</v>
      </c>
      <c r="CM316" s="110"/>
      <c r="CN316" s="109">
        <f t="shared" si="1074"/>
        <v>0</v>
      </c>
      <c r="CO316" s="110"/>
      <c r="CP316" s="109">
        <f t="shared" si="1075"/>
        <v>0</v>
      </c>
      <c r="CQ316" s="110"/>
      <c r="CR316" s="109">
        <f t="shared" si="1076"/>
        <v>0</v>
      </c>
      <c r="CS316" s="110"/>
      <c r="CT316" s="109">
        <f t="shared" si="1077"/>
        <v>0</v>
      </c>
      <c r="CU316" s="110">
        <v>0</v>
      </c>
      <c r="CV316" s="109">
        <f t="shared" si="1078"/>
        <v>0</v>
      </c>
      <c r="CW316" s="132">
        <v>0</v>
      </c>
      <c r="CX316" s="109">
        <f t="shared" si="1079"/>
        <v>0</v>
      </c>
      <c r="CY316" s="110">
        <v>0</v>
      </c>
      <c r="CZ316" s="116">
        <f t="shared" si="1080"/>
        <v>0</v>
      </c>
      <c r="DA316" s="110"/>
      <c r="DB316" s="109">
        <f t="shared" si="1081"/>
        <v>0</v>
      </c>
      <c r="DC316" s="134"/>
      <c r="DD316" s="109">
        <f t="shared" si="1082"/>
        <v>0</v>
      </c>
      <c r="DE316" s="110"/>
      <c r="DF316" s="109">
        <f t="shared" si="1083"/>
        <v>0</v>
      </c>
      <c r="DG316" s="110"/>
      <c r="DH316" s="109">
        <f t="shared" si="1084"/>
        <v>0</v>
      </c>
      <c r="DI316" s="110"/>
      <c r="DJ316" s="122">
        <f t="shared" si="1085"/>
        <v>0</v>
      </c>
      <c r="DK316" s="123">
        <f t="shared" si="1031"/>
        <v>38</v>
      </c>
      <c r="DL316" s="122">
        <f t="shared" si="1031"/>
        <v>2007293.9039999996</v>
      </c>
      <c r="DM316" s="1"/>
      <c r="DN316" s="1">
        <f t="shared" si="1032"/>
        <v>52.44</v>
      </c>
      <c r="DO316" s="52">
        <f t="shared" si="1033"/>
        <v>52.44</v>
      </c>
      <c r="DQ316" s="52">
        <f t="shared" si="1034"/>
        <v>38</v>
      </c>
    </row>
    <row r="317" spans="1:121" s="201" customFormat="1" ht="30" hidden="1" customHeight="1" x14ac:dyDescent="0.25">
      <c r="A317" s="184"/>
      <c r="B317" s="185">
        <v>274</v>
      </c>
      <c r="C317" s="101" t="s">
        <v>719</v>
      </c>
      <c r="D317" s="186" t="s">
        <v>720</v>
      </c>
      <c r="E317" s="89">
        <v>23150</v>
      </c>
      <c r="F317" s="187">
        <v>2.41</v>
      </c>
      <c r="G317" s="188">
        <v>0.82</v>
      </c>
      <c r="H317" s="254"/>
      <c r="I317" s="190">
        <v>1.4</v>
      </c>
      <c r="J317" s="190">
        <v>1.68</v>
      </c>
      <c r="K317" s="190">
        <v>2.23</v>
      </c>
      <c r="L317" s="191">
        <v>2.57</v>
      </c>
      <c r="M317" s="192">
        <v>7</v>
      </c>
      <c r="N317" s="193">
        <f t="shared" si="1035"/>
        <v>493174.54339999997</v>
      </c>
      <c r="O317" s="192">
        <v>153</v>
      </c>
      <c r="P317" s="192">
        <f t="shared" si="1036"/>
        <v>10779386.4486</v>
      </c>
      <c r="Q317" s="192">
        <v>108</v>
      </c>
      <c r="R317" s="193">
        <f t="shared" si="1037"/>
        <v>7608978.6695999987</v>
      </c>
      <c r="S317" s="192"/>
      <c r="T317" s="109">
        <f t="shared" si="1038"/>
        <v>0</v>
      </c>
      <c r="U317" s="192">
        <v>1</v>
      </c>
      <c r="V317" s="193">
        <f t="shared" si="1039"/>
        <v>70453.506200000003</v>
      </c>
      <c r="W317" s="192">
        <v>0</v>
      </c>
      <c r="X317" s="193">
        <f t="shared" si="1040"/>
        <v>0</v>
      </c>
      <c r="Y317" s="192"/>
      <c r="Z317" s="193">
        <f t="shared" si="1041"/>
        <v>0</v>
      </c>
      <c r="AA317" s="192">
        <v>0</v>
      </c>
      <c r="AB317" s="193">
        <f t="shared" si="1042"/>
        <v>0</v>
      </c>
      <c r="AC317" s="192"/>
      <c r="AD317" s="193">
        <f t="shared" si="1043"/>
        <v>0</v>
      </c>
      <c r="AE317" s="192">
        <v>0</v>
      </c>
      <c r="AF317" s="193">
        <f t="shared" si="1044"/>
        <v>0</v>
      </c>
      <c r="AG317" s="192">
        <v>1</v>
      </c>
      <c r="AH317" s="193">
        <f t="shared" si="1045"/>
        <v>70453.506200000003</v>
      </c>
      <c r="AI317" s="192"/>
      <c r="AJ317" s="193">
        <f t="shared" si="1046"/>
        <v>0</v>
      </c>
      <c r="AK317" s="192"/>
      <c r="AL317" s="192">
        <f t="shared" si="1047"/>
        <v>0</v>
      </c>
      <c r="AM317" s="192">
        <v>19</v>
      </c>
      <c r="AN317" s="193">
        <f t="shared" si="1048"/>
        <v>1606339.9413600001</v>
      </c>
      <c r="AO317" s="195">
        <v>9</v>
      </c>
      <c r="AP317" s="193">
        <f t="shared" si="1049"/>
        <v>760897.86696000013</v>
      </c>
      <c r="AQ317" s="192"/>
      <c r="AR317" s="196">
        <f t="shared" si="1050"/>
        <v>0</v>
      </c>
      <c r="AS317" s="192"/>
      <c r="AT317" s="193">
        <f t="shared" si="1051"/>
        <v>0</v>
      </c>
      <c r="AU317" s="192"/>
      <c r="AV317" s="192">
        <f t="shared" si="1052"/>
        <v>0</v>
      </c>
      <c r="AW317" s="192"/>
      <c r="AX317" s="193">
        <f t="shared" si="1053"/>
        <v>0</v>
      </c>
      <c r="AY317" s="192">
        <v>0</v>
      </c>
      <c r="AZ317" s="193">
        <f t="shared" si="1054"/>
        <v>0</v>
      </c>
      <c r="BA317" s="192">
        <v>0</v>
      </c>
      <c r="BB317" s="193">
        <f t="shared" si="1055"/>
        <v>0</v>
      </c>
      <c r="BC317" s="192">
        <v>0</v>
      </c>
      <c r="BD317" s="193">
        <f t="shared" si="1056"/>
        <v>0</v>
      </c>
      <c r="BE317" s="192"/>
      <c r="BF317" s="193">
        <f t="shared" si="1057"/>
        <v>0</v>
      </c>
      <c r="BG317" s="192">
        <v>3</v>
      </c>
      <c r="BH317" s="193">
        <f t="shared" si="1058"/>
        <v>230575.11119999998</v>
      </c>
      <c r="BI317" s="192">
        <v>0</v>
      </c>
      <c r="BJ317" s="193">
        <f t="shared" si="1059"/>
        <v>0</v>
      </c>
      <c r="BK317" s="192">
        <v>0</v>
      </c>
      <c r="BL317" s="193">
        <f t="shared" si="1060"/>
        <v>0</v>
      </c>
      <c r="BM317" s="192"/>
      <c r="BN317" s="193">
        <f t="shared" si="1061"/>
        <v>0</v>
      </c>
      <c r="BO317" s="192"/>
      <c r="BP317" s="193">
        <f t="shared" si="1062"/>
        <v>0</v>
      </c>
      <c r="BQ317" s="192"/>
      <c r="BR317" s="193">
        <f t="shared" si="1063"/>
        <v>0</v>
      </c>
      <c r="BS317" s="192">
        <v>3</v>
      </c>
      <c r="BT317" s="196">
        <f t="shared" si="1064"/>
        <v>253632.62231999999</v>
      </c>
      <c r="BU317" s="197">
        <v>0</v>
      </c>
      <c r="BV317" s="193">
        <f t="shared" si="1065"/>
        <v>0</v>
      </c>
      <c r="BW317" s="192">
        <v>0</v>
      </c>
      <c r="BX317" s="193">
        <f t="shared" si="1066"/>
        <v>0</v>
      </c>
      <c r="BY317" s="192">
        <v>0</v>
      </c>
      <c r="BZ317" s="193">
        <f t="shared" si="1067"/>
        <v>0</v>
      </c>
      <c r="CA317" s="192"/>
      <c r="CB317" s="193">
        <f t="shared" si="1068"/>
        <v>0</v>
      </c>
      <c r="CC317" s="198"/>
      <c r="CD317" s="192">
        <f t="shared" si="1069"/>
        <v>0</v>
      </c>
      <c r="CE317" s="192">
        <v>0</v>
      </c>
      <c r="CF317" s="193">
        <f t="shared" si="1070"/>
        <v>0</v>
      </c>
      <c r="CG317" s="192"/>
      <c r="CH317" s="193">
        <f t="shared" si="1071"/>
        <v>0</v>
      </c>
      <c r="CI317" s="192"/>
      <c r="CJ317" s="193">
        <f t="shared" si="1072"/>
        <v>0</v>
      </c>
      <c r="CK317" s="192"/>
      <c r="CL317" s="193">
        <f t="shared" si="1073"/>
        <v>0</v>
      </c>
      <c r="CM317" s="192"/>
      <c r="CN317" s="193">
        <f t="shared" si="1074"/>
        <v>0</v>
      </c>
      <c r="CO317" s="192"/>
      <c r="CP317" s="193">
        <f t="shared" si="1075"/>
        <v>0</v>
      </c>
      <c r="CQ317" s="192">
        <v>8</v>
      </c>
      <c r="CR317" s="193">
        <f t="shared" si="1076"/>
        <v>682502.32915200002</v>
      </c>
      <c r="CS317" s="192"/>
      <c r="CT317" s="193">
        <f t="shared" si="1077"/>
        <v>0</v>
      </c>
      <c r="CU317" s="192">
        <v>0</v>
      </c>
      <c r="CV317" s="193">
        <f t="shared" si="1078"/>
        <v>0</v>
      </c>
      <c r="CW317" s="195"/>
      <c r="CX317" s="193">
        <f t="shared" si="1079"/>
        <v>0</v>
      </c>
      <c r="CY317" s="192">
        <v>0</v>
      </c>
      <c r="CZ317" s="196">
        <f t="shared" si="1080"/>
        <v>0</v>
      </c>
      <c r="DA317" s="192"/>
      <c r="DB317" s="193">
        <f t="shared" si="1081"/>
        <v>0</v>
      </c>
      <c r="DC317" s="198"/>
      <c r="DD317" s="193">
        <f t="shared" si="1082"/>
        <v>0</v>
      </c>
      <c r="DE317" s="192"/>
      <c r="DF317" s="193">
        <f t="shared" si="1083"/>
        <v>0</v>
      </c>
      <c r="DG317" s="192"/>
      <c r="DH317" s="193">
        <f t="shared" si="1084"/>
        <v>0</v>
      </c>
      <c r="DI317" s="192"/>
      <c r="DJ317" s="199">
        <f t="shared" si="1085"/>
        <v>0</v>
      </c>
      <c r="DK317" s="200">
        <f t="shared" si="1031"/>
        <v>312</v>
      </c>
      <c r="DL317" s="199">
        <f t="shared" si="1031"/>
        <v>22556394.544992004</v>
      </c>
      <c r="DN317" s="1">
        <f t="shared" si="1032"/>
        <v>751.92000000000007</v>
      </c>
      <c r="DO317" s="52">
        <f t="shared" si="1033"/>
        <v>751.92000000000007</v>
      </c>
      <c r="DQ317" s="52">
        <f t="shared" si="1034"/>
        <v>255.83999999999997</v>
      </c>
    </row>
    <row r="318" spans="1:121" ht="30" hidden="1" customHeight="1" x14ac:dyDescent="0.25">
      <c r="A318" s="128"/>
      <c r="B318" s="129">
        <v>275</v>
      </c>
      <c r="C318" s="101" t="s">
        <v>721</v>
      </c>
      <c r="D318" s="102" t="s">
        <v>722</v>
      </c>
      <c r="E318" s="89">
        <v>23150</v>
      </c>
      <c r="F318" s="130">
        <v>1.43</v>
      </c>
      <c r="G318" s="104">
        <v>1</v>
      </c>
      <c r="H318" s="105"/>
      <c r="I318" s="106">
        <v>1.4</v>
      </c>
      <c r="J318" s="106">
        <v>1.68</v>
      </c>
      <c r="K318" s="106">
        <v>2.23</v>
      </c>
      <c r="L318" s="107">
        <v>2.57</v>
      </c>
      <c r="M318" s="110">
        <v>12</v>
      </c>
      <c r="N318" s="109">
        <f t="shared" si="1035"/>
        <v>611771.16</v>
      </c>
      <c r="O318" s="110">
        <v>3</v>
      </c>
      <c r="P318" s="110">
        <f t="shared" si="1036"/>
        <v>152942.79</v>
      </c>
      <c r="Q318" s="110">
        <v>15</v>
      </c>
      <c r="R318" s="109">
        <f t="shared" si="1037"/>
        <v>764713.95000000007</v>
      </c>
      <c r="S318" s="110"/>
      <c r="T318" s="109">
        <f t="shared" si="1038"/>
        <v>0</v>
      </c>
      <c r="U318" s="110">
        <v>57</v>
      </c>
      <c r="V318" s="109">
        <f t="shared" si="1039"/>
        <v>2905913.01</v>
      </c>
      <c r="W318" s="110">
        <v>0</v>
      </c>
      <c r="X318" s="109">
        <f t="shared" si="1040"/>
        <v>0</v>
      </c>
      <c r="Y318" s="110"/>
      <c r="Z318" s="109">
        <f t="shared" si="1041"/>
        <v>0</v>
      </c>
      <c r="AA318" s="110">
        <v>0</v>
      </c>
      <c r="AB318" s="109">
        <f t="shared" si="1042"/>
        <v>0</v>
      </c>
      <c r="AC318" s="110"/>
      <c r="AD318" s="109">
        <f t="shared" si="1043"/>
        <v>0</v>
      </c>
      <c r="AE318" s="110">
        <v>0</v>
      </c>
      <c r="AF318" s="109">
        <f t="shared" si="1044"/>
        <v>0</v>
      </c>
      <c r="AG318" s="110"/>
      <c r="AH318" s="109">
        <f t="shared" si="1045"/>
        <v>0</v>
      </c>
      <c r="AI318" s="110"/>
      <c r="AJ318" s="109">
        <f t="shared" si="1046"/>
        <v>0</v>
      </c>
      <c r="AK318" s="110">
        <v>3</v>
      </c>
      <c r="AL318" s="110">
        <f t="shared" si="1047"/>
        <v>152942.79</v>
      </c>
      <c r="AM318" s="110">
        <v>2</v>
      </c>
      <c r="AN318" s="109">
        <f t="shared" si="1048"/>
        <v>122354.232</v>
      </c>
      <c r="AO318" s="132">
        <v>18</v>
      </c>
      <c r="AP318" s="109">
        <f t="shared" si="1049"/>
        <v>1101188.088</v>
      </c>
      <c r="AQ318" s="110"/>
      <c r="AR318" s="116">
        <f t="shared" si="1050"/>
        <v>0</v>
      </c>
      <c r="AS318" s="110"/>
      <c r="AT318" s="109">
        <f t="shared" si="1051"/>
        <v>0</v>
      </c>
      <c r="AU318" s="110"/>
      <c r="AV318" s="110">
        <f t="shared" si="1052"/>
        <v>0</v>
      </c>
      <c r="AW318" s="110"/>
      <c r="AX318" s="109">
        <f t="shared" si="1053"/>
        <v>0</v>
      </c>
      <c r="AY318" s="110">
        <v>0</v>
      </c>
      <c r="AZ318" s="109">
        <f t="shared" si="1054"/>
        <v>0</v>
      </c>
      <c r="BA318" s="110">
        <v>0</v>
      </c>
      <c r="BB318" s="109">
        <f t="shared" si="1055"/>
        <v>0</v>
      </c>
      <c r="BC318" s="110">
        <v>0</v>
      </c>
      <c r="BD318" s="109">
        <f t="shared" si="1056"/>
        <v>0</v>
      </c>
      <c r="BE318" s="110"/>
      <c r="BF318" s="109">
        <f t="shared" si="1057"/>
        <v>0</v>
      </c>
      <c r="BG318" s="110"/>
      <c r="BH318" s="109">
        <f t="shared" si="1058"/>
        <v>0</v>
      </c>
      <c r="BI318" s="110">
        <v>0</v>
      </c>
      <c r="BJ318" s="109">
        <f t="shared" si="1059"/>
        <v>0</v>
      </c>
      <c r="BK318" s="110">
        <v>0</v>
      </c>
      <c r="BL318" s="109">
        <f t="shared" si="1060"/>
        <v>0</v>
      </c>
      <c r="BM318" s="110"/>
      <c r="BN318" s="109">
        <f t="shared" si="1061"/>
        <v>0</v>
      </c>
      <c r="BO318" s="110"/>
      <c r="BP318" s="109">
        <f t="shared" si="1062"/>
        <v>0</v>
      </c>
      <c r="BQ318" s="110"/>
      <c r="BR318" s="109">
        <f t="shared" si="1063"/>
        <v>0</v>
      </c>
      <c r="BS318" s="110"/>
      <c r="BT318" s="116">
        <f t="shared" si="1064"/>
        <v>0</v>
      </c>
      <c r="BU318" s="133">
        <v>0</v>
      </c>
      <c r="BV318" s="109">
        <f t="shared" si="1065"/>
        <v>0</v>
      </c>
      <c r="BW318" s="110">
        <v>0</v>
      </c>
      <c r="BX318" s="109">
        <f t="shared" si="1066"/>
        <v>0</v>
      </c>
      <c r="BY318" s="110">
        <v>0</v>
      </c>
      <c r="BZ318" s="109">
        <f t="shared" si="1067"/>
        <v>0</v>
      </c>
      <c r="CA318" s="110"/>
      <c r="CB318" s="109">
        <f t="shared" si="1068"/>
        <v>0</v>
      </c>
      <c r="CC318" s="134"/>
      <c r="CD318" s="110">
        <f t="shared" si="1069"/>
        <v>0</v>
      </c>
      <c r="CE318" s="110">
        <v>0</v>
      </c>
      <c r="CF318" s="109">
        <f t="shared" si="1070"/>
        <v>0</v>
      </c>
      <c r="CG318" s="110"/>
      <c r="CH318" s="109">
        <f t="shared" si="1071"/>
        <v>0</v>
      </c>
      <c r="CI318" s="110"/>
      <c r="CJ318" s="109">
        <f t="shared" si="1072"/>
        <v>0</v>
      </c>
      <c r="CK318" s="110"/>
      <c r="CL318" s="109">
        <f t="shared" si="1073"/>
        <v>0</v>
      </c>
      <c r="CM318" s="110"/>
      <c r="CN318" s="109">
        <f t="shared" si="1074"/>
        <v>0</v>
      </c>
      <c r="CO318" s="110"/>
      <c r="CP318" s="109">
        <f t="shared" si="1075"/>
        <v>0</v>
      </c>
      <c r="CQ318" s="110"/>
      <c r="CR318" s="109">
        <f t="shared" si="1076"/>
        <v>0</v>
      </c>
      <c r="CS318" s="110"/>
      <c r="CT318" s="109">
        <f t="shared" si="1077"/>
        <v>0</v>
      </c>
      <c r="CU318" s="110">
        <v>0</v>
      </c>
      <c r="CV318" s="109">
        <f t="shared" si="1078"/>
        <v>0</v>
      </c>
      <c r="CW318" s="132">
        <v>0</v>
      </c>
      <c r="CX318" s="109">
        <f t="shared" si="1079"/>
        <v>0</v>
      </c>
      <c r="CY318" s="110">
        <v>0</v>
      </c>
      <c r="CZ318" s="116">
        <f t="shared" si="1080"/>
        <v>0</v>
      </c>
      <c r="DA318" s="110">
        <v>0</v>
      </c>
      <c r="DB318" s="109">
        <f t="shared" si="1081"/>
        <v>0</v>
      </c>
      <c r="DC318" s="134"/>
      <c r="DD318" s="109">
        <f t="shared" si="1082"/>
        <v>0</v>
      </c>
      <c r="DE318" s="110"/>
      <c r="DF318" s="109">
        <f t="shared" si="1083"/>
        <v>0</v>
      </c>
      <c r="DG318" s="110"/>
      <c r="DH318" s="109">
        <f t="shared" si="1084"/>
        <v>0</v>
      </c>
      <c r="DI318" s="110"/>
      <c r="DJ318" s="122">
        <f t="shared" si="1085"/>
        <v>0</v>
      </c>
      <c r="DK318" s="123">
        <f t="shared" si="1031"/>
        <v>110</v>
      </c>
      <c r="DL318" s="122">
        <f t="shared" si="1031"/>
        <v>5811826.0199999996</v>
      </c>
      <c r="DM318" s="1"/>
      <c r="DN318" s="1">
        <f t="shared" si="1032"/>
        <v>157.29999999999998</v>
      </c>
      <c r="DO318" s="52">
        <f t="shared" si="1033"/>
        <v>157.29999999999998</v>
      </c>
      <c r="DQ318" s="52">
        <f t="shared" si="1034"/>
        <v>110</v>
      </c>
    </row>
    <row r="319" spans="1:121" ht="30" hidden="1" customHeight="1" x14ac:dyDescent="0.25">
      <c r="A319" s="128"/>
      <c r="B319" s="129">
        <v>276</v>
      </c>
      <c r="C319" s="101" t="s">
        <v>723</v>
      </c>
      <c r="D319" s="102" t="s">
        <v>724</v>
      </c>
      <c r="E319" s="89">
        <v>23150</v>
      </c>
      <c r="F319" s="130">
        <v>1.83</v>
      </c>
      <c r="G319" s="104">
        <v>1</v>
      </c>
      <c r="H319" s="105"/>
      <c r="I319" s="106">
        <v>1.4</v>
      </c>
      <c r="J319" s="106">
        <v>1.68</v>
      </c>
      <c r="K319" s="106">
        <v>2.23</v>
      </c>
      <c r="L319" s="107">
        <v>2.57</v>
      </c>
      <c r="M319" s="110">
        <v>12</v>
      </c>
      <c r="N319" s="109">
        <f t="shared" si="1035"/>
        <v>782895.96000000008</v>
      </c>
      <c r="O319" s="110">
        <v>5</v>
      </c>
      <c r="P319" s="110">
        <f t="shared" si="1036"/>
        <v>326206.65000000002</v>
      </c>
      <c r="Q319" s="110">
        <v>3</v>
      </c>
      <c r="R319" s="109">
        <f t="shared" si="1037"/>
        <v>195723.99000000002</v>
      </c>
      <c r="S319" s="110"/>
      <c r="T319" s="109">
        <f t="shared" si="1038"/>
        <v>0</v>
      </c>
      <c r="U319" s="110">
        <v>3</v>
      </c>
      <c r="V319" s="109">
        <f t="shared" si="1039"/>
        <v>195723.99000000002</v>
      </c>
      <c r="W319" s="110">
        <v>0</v>
      </c>
      <c r="X319" s="109">
        <f t="shared" si="1040"/>
        <v>0</v>
      </c>
      <c r="Y319" s="110"/>
      <c r="Z319" s="109">
        <f t="shared" si="1041"/>
        <v>0</v>
      </c>
      <c r="AA319" s="110">
        <v>0</v>
      </c>
      <c r="AB319" s="109">
        <f t="shared" si="1042"/>
        <v>0</v>
      </c>
      <c r="AC319" s="110"/>
      <c r="AD319" s="109">
        <f t="shared" si="1043"/>
        <v>0</v>
      </c>
      <c r="AE319" s="110">
        <v>0</v>
      </c>
      <c r="AF319" s="109">
        <f t="shared" si="1044"/>
        <v>0</v>
      </c>
      <c r="AG319" s="112"/>
      <c r="AH319" s="109">
        <f t="shared" si="1045"/>
        <v>0</v>
      </c>
      <c r="AI319" s="110">
        <v>3</v>
      </c>
      <c r="AJ319" s="109">
        <f t="shared" si="1046"/>
        <v>195723.99000000002</v>
      </c>
      <c r="AK319" s="110">
        <v>2</v>
      </c>
      <c r="AL319" s="110">
        <f t="shared" si="1047"/>
        <v>130482.66</v>
      </c>
      <c r="AM319" s="110">
        <v>9</v>
      </c>
      <c r="AN319" s="109">
        <f t="shared" si="1048"/>
        <v>704606.36400000006</v>
      </c>
      <c r="AO319" s="132">
        <v>6</v>
      </c>
      <c r="AP319" s="109">
        <f t="shared" si="1049"/>
        <v>469737.576</v>
      </c>
      <c r="AQ319" s="110"/>
      <c r="AR319" s="116">
        <f t="shared" si="1050"/>
        <v>0</v>
      </c>
      <c r="AS319" s="110"/>
      <c r="AT319" s="109">
        <f t="shared" si="1051"/>
        <v>0</v>
      </c>
      <c r="AU319" s="110"/>
      <c r="AV319" s="110">
        <f t="shared" si="1052"/>
        <v>0</v>
      </c>
      <c r="AW319" s="110"/>
      <c r="AX319" s="109">
        <f t="shared" si="1053"/>
        <v>0</v>
      </c>
      <c r="AY319" s="110">
        <v>0</v>
      </c>
      <c r="AZ319" s="109">
        <f t="shared" si="1054"/>
        <v>0</v>
      </c>
      <c r="BA319" s="110">
        <v>0</v>
      </c>
      <c r="BB319" s="109">
        <f t="shared" si="1055"/>
        <v>0</v>
      </c>
      <c r="BC319" s="110">
        <v>0</v>
      </c>
      <c r="BD319" s="109">
        <f t="shared" si="1056"/>
        <v>0</v>
      </c>
      <c r="BE319" s="110"/>
      <c r="BF319" s="109">
        <f t="shared" si="1057"/>
        <v>0</v>
      </c>
      <c r="BG319" s="110">
        <v>5</v>
      </c>
      <c r="BH319" s="109">
        <f t="shared" si="1058"/>
        <v>355861.8</v>
      </c>
      <c r="BI319" s="110">
        <v>0</v>
      </c>
      <c r="BJ319" s="109">
        <f t="shared" si="1059"/>
        <v>0</v>
      </c>
      <c r="BK319" s="110">
        <v>0</v>
      </c>
      <c r="BL319" s="109">
        <f t="shared" si="1060"/>
        <v>0</v>
      </c>
      <c r="BM319" s="110"/>
      <c r="BN319" s="109">
        <f t="shared" si="1061"/>
        <v>0</v>
      </c>
      <c r="BO319" s="110"/>
      <c r="BP319" s="109">
        <f t="shared" si="1062"/>
        <v>0</v>
      </c>
      <c r="BQ319" s="110"/>
      <c r="BR319" s="109">
        <f t="shared" si="1063"/>
        <v>0</v>
      </c>
      <c r="BS319" s="110"/>
      <c r="BT319" s="116">
        <f t="shared" si="1064"/>
        <v>0</v>
      </c>
      <c r="BU319" s="133">
        <v>0</v>
      </c>
      <c r="BV319" s="109">
        <f t="shared" si="1065"/>
        <v>0</v>
      </c>
      <c r="BW319" s="110">
        <v>0</v>
      </c>
      <c r="BX319" s="109">
        <f t="shared" si="1066"/>
        <v>0</v>
      </c>
      <c r="BY319" s="110">
        <v>0</v>
      </c>
      <c r="BZ319" s="109">
        <f t="shared" si="1067"/>
        <v>0</v>
      </c>
      <c r="CA319" s="110"/>
      <c r="CB319" s="109">
        <f t="shared" si="1068"/>
        <v>0</v>
      </c>
      <c r="CC319" s="134"/>
      <c r="CD319" s="110">
        <f t="shared" si="1069"/>
        <v>0</v>
      </c>
      <c r="CE319" s="110">
        <v>0</v>
      </c>
      <c r="CF319" s="109">
        <f t="shared" si="1070"/>
        <v>0</v>
      </c>
      <c r="CG319" s="110"/>
      <c r="CH319" s="109">
        <f t="shared" si="1071"/>
        <v>0</v>
      </c>
      <c r="CI319" s="110"/>
      <c r="CJ319" s="109">
        <f t="shared" si="1072"/>
        <v>0</v>
      </c>
      <c r="CK319" s="110"/>
      <c r="CL319" s="109">
        <f t="shared" si="1073"/>
        <v>0</v>
      </c>
      <c r="CM319" s="110">
        <v>2</v>
      </c>
      <c r="CN319" s="109">
        <f t="shared" si="1074"/>
        <v>118620.59999999999</v>
      </c>
      <c r="CO319" s="110"/>
      <c r="CP319" s="109">
        <f t="shared" si="1075"/>
        <v>0</v>
      </c>
      <c r="CQ319" s="110">
        <v>2</v>
      </c>
      <c r="CR319" s="109">
        <f t="shared" si="1076"/>
        <v>158002.63920000001</v>
      </c>
      <c r="CS319" s="110"/>
      <c r="CT319" s="109">
        <f t="shared" si="1077"/>
        <v>0</v>
      </c>
      <c r="CU319" s="110">
        <v>0</v>
      </c>
      <c r="CV319" s="109">
        <f t="shared" si="1078"/>
        <v>0</v>
      </c>
      <c r="CW319" s="132">
        <v>0</v>
      </c>
      <c r="CX319" s="109">
        <f t="shared" si="1079"/>
        <v>0</v>
      </c>
      <c r="CY319" s="110">
        <v>0</v>
      </c>
      <c r="CZ319" s="116">
        <f t="shared" si="1080"/>
        <v>0</v>
      </c>
      <c r="DA319" s="110">
        <v>0</v>
      </c>
      <c r="DB319" s="109">
        <f t="shared" si="1081"/>
        <v>0</v>
      </c>
      <c r="DC319" s="134"/>
      <c r="DD319" s="109">
        <f t="shared" si="1082"/>
        <v>0</v>
      </c>
      <c r="DE319" s="110"/>
      <c r="DF319" s="109">
        <f t="shared" si="1083"/>
        <v>0</v>
      </c>
      <c r="DG319" s="110"/>
      <c r="DH319" s="109">
        <f t="shared" si="1084"/>
        <v>0</v>
      </c>
      <c r="DI319" s="110"/>
      <c r="DJ319" s="122">
        <f t="shared" si="1085"/>
        <v>0</v>
      </c>
      <c r="DK319" s="123">
        <f t="shared" si="1031"/>
        <v>52</v>
      </c>
      <c r="DL319" s="122">
        <f t="shared" si="1031"/>
        <v>3633586.2192000002</v>
      </c>
      <c r="DM319" s="1"/>
      <c r="DN319" s="1">
        <f t="shared" si="1032"/>
        <v>95.16</v>
      </c>
      <c r="DO319" s="52">
        <f t="shared" si="1033"/>
        <v>95.16</v>
      </c>
      <c r="DQ319" s="52">
        <f t="shared" si="1034"/>
        <v>52</v>
      </c>
    </row>
    <row r="320" spans="1:121" ht="30" hidden="1" customHeight="1" x14ac:dyDescent="0.25">
      <c r="A320" s="128"/>
      <c r="B320" s="129">
        <v>277</v>
      </c>
      <c r="C320" s="101" t="s">
        <v>725</v>
      </c>
      <c r="D320" s="102" t="s">
        <v>726</v>
      </c>
      <c r="E320" s="89">
        <v>23150</v>
      </c>
      <c r="F320" s="130">
        <v>2.16</v>
      </c>
      <c r="G320" s="104">
        <v>1</v>
      </c>
      <c r="H320" s="105"/>
      <c r="I320" s="106">
        <v>1.4</v>
      </c>
      <c r="J320" s="106">
        <v>1.68</v>
      </c>
      <c r="K320" s="106">
        <v>2.23</v>
      </c>
      <c r="L320" s="107">
        <v>2.57</v>
      </c>
      <c r="M320" s="110">
        <v>9</v>
      </c>
      <c r="N320" s="109">
        <f t="shared" si="1035"/>
        <v>693055.44000000006</v>
      </c>
      <c r="O320" s="110"/>
      <c r="P320" s="110">
        <f t="shared" si="1036"/>
        <v>0</v>
      </c>
      <c r="Q320" s="110"/>
      <c r="R320" s="109">
        <f t="shared" si="1037"/>
        <v>0</v>
      </c>
      <c r="S320" s="110"/>
      <c r="T320" s="109">
        <f t="shared" si="1038"/>
        <v>0</v>
      </c>
      <c r="U320" s="110">
        <v>6</v>
      </c>
      <c r="V320" s="109">
        <f t="shared" si="1039"/>
        <v>462036.96</v>
      </c>
      <c r="W320" s="110">
        <v>0</v>
      </c>
      <c r="X320" s="109">
        <f t="shared" si="1040"/>
        <v>0</v>
      </c>
      <c r="Y320" s="110"/>
      <c r="Z320" s="109">
        <f t="shared" si="1041"/>
        <v>0</v>
      </c>
      <c r="AA320" s="110">
        <v>0</v>
      </c>
      <c r="AB320" s="109">
        <f t="shared" si="1042"/>
        <v>0</v>
      </c>
      <c r="AC320" s="110"/>
      <c r="AD320" s="109">
        <f t="shared" si="1043"/>
        <v>0</v>
      </c>
      <c r="AE320" s="110">
        <v>0</v>
      </c>
      <c r="AF320" s="109">
        <f t="shared" si="1044"/>
        <v>0</v>
      </c>
      <c r="AG320" s="112"/>
      <c r="AH320" s="109">
        <f t="shared" si="1045"/>
        <v>0</v>
      </c>
      <c r="AI320" s="110"/>
      <c r="AJ320" s="109">
        <f t="shared" si="1046"/>
        <v>0</v>
      </c>
      <c r="AK320" s="110"/>
      <c r="AL320" s="110">
        <f t="shared" si="1047"/>
        <v>0</v>
      </c>
      <c r="AM320" s="110">
        <v>0</v>
      </c>
      <c r="AN320" s="109">
        <f t="shared" si="1048"/>
        <v>0</v>
      </c>
      <c r="AO320" s="132"/>
      <c r="AP320" s="109">
        <f t="shared" si="1049"/>
        <v>0</v>
      </c>
      <c r="AQ320" s="110"/>
      <c r="AR320" s="116">
        <f t="shared" si="1050"/>
        <v>0</v>
      </c>
      <c r="AS320" s="110"/>
      <c r="AT320" s="109">
        <f t="shared" si="1051"/>
        <v>0</v>
      </c>
      <c r="AU320" s="110">
        <v>0</v>
      </c>
      <c r="AV320" s="110">
        <f t="shared" si="1052"/>
        <v>0</v>
      </c>
      <c r="AW320" s="110"/>
      <c r="AX320" s="109">
        <f t="shared" si="1053"/>
        <v>0</v>
      </c>
      <c r="AY320" s="110">
        <v>0</v>
      </c>
      <c r="AZ320" s="109">
        <f t="shared" si="1054"/>
        <v>0</v>
      </c>
      <c r="BA320" s="110">
        <v>0</v>
      </c>
      <c r="BB320" s="109">
        <f t="shared" si="1055"/>
        <v>0</v>
      </c>
      <c r="BC320" s="110">
        <v>0</v>
      </c>
      <c r="BD320" s="109">
        <f t="shared" si="1056"/>
        <v>0</v>
      </c>
      <c r="BE320" s="110"/>
      <c r="BF320" s="109">
        <f t="shared" si="1057"/>
        <v>0</v>
      </c>
      <c r="BG320" s="110"/>
      <c r="BH320" s="109">
        <f t="shared" si="1058"/>
        <v>0</v>
      </c>
      <c r="BI320" s="110">
        <v>0</v>
      </c>
      <c r="BJ320" s="109">
        <f t="shared" si="1059"/>
        <v>0</v>
      </c>
      <c r="BK320" s="110">
        <v>0</v>
      </c>
      <c r="BL320" s="109">
        <f t="shared" si="1060"/>
        <v>0</v>
      </c>
      <c r="BM320" s="110"/>
      <c r="BN320" s="109">
        <f t="shared" si="1061"/>
        <v>0</v>
      </c>
      <c r="BO320" s="110"/>
      <c r="BP320" s="109">
        <f t="shared" si="1062"/>
        <v>0</v>
      </c>
      <c r="BQ320" s="110"/>
      <c r="BR320" s="109">
        <f t="shared" si="1063"/>
        <v>0</v>
      </c>
      <c r="BS320" s="110"/>
      <c r="BT320" s="116">
        <f t="shared" si="1064"/>
        <v>0</v>
      </c>
      <c r="BU320" s="133">
        <v>0</v>
      </c>
      <c r="BV320" s="109">
        <f t="shared" si="1065"/>
        <v>0</v>
      </c>
      <c r="BW320" s="110">
        <v>0</v>
      </c>
      <c r="BX320" s="109">
        <f t="shared" si="1066"/>
        <v>0</v>
      </c>
      <c r="BY320" s="110">
        <v>0</v>
      </c>
      <c r="BZ320" s="109">
        <f t="shared" si="1067"/>
        <v>0</v>
      </c>
      <c r="CA320" s="110"/>
      <c r="CB320" s="109">
        <f t="shared" si="1068"/>
        <v>0</v>
      </c>
      <c r="CC320" s="134"/>
      <c r="CD320" s="110">
        <f t="shared" si="1069"/>
        <v>0</v>
      </c>
      <c r="CE320" s="110">
        <v>0</v>
      </c>
      <c r="CF320" s="109">
        <f t="shared" si="1070"/>
        <v>0</v>
      </c>
      <c r="CG320" s="110"/>
      <c r="CH320" s="109">
        <f t="shared" si="1071"/>
        <v>0</v>
      </c>
      <c r="CI320" s="110"/>
      <c r="CJ320" s="109">
        <f t="shared" si="1072"/>
        <v>0</v>
      </c>
      <c r="CK320" s="110"/>
      <c r="CL320" s="109">
        <f t="shared" si="1073"/>
        <v>0</v>
      </c>
      <c r="CM320" s="110"/>
      <c r="CN320" s="109">
        <f t="shared" si="1074"/>
        <v>0</v>
      </c>
      <c r="CO320" s="110"/>
      <c r="CP320" s="109">
        <f t="shared" si="1075"/>
        <v>0</v>
      </c>
      <c r="CQ320" s="110">
        <v>0</v>
      </c>
      <c r="CR320" s="109">
        <f t="shared" si="1076"/>
        <v>0</v>
      </c>
      <c r="CS320" s="110"/>
      <c r="CT320" s="109">
        <f t="shared" si="1077"/>
        <v>0</v>
      </c>
      <c r="CU320" s="110">
        <v>0</v>
      </c>
      <c r="CV320" s="109">
        <f t="shared" si="1078"/>
        <v>0</v>
      </c>
      <c r="CW320" s="132"/>
      <c r="CX320" s="109">
        <f t="shared" si="1079"/>
        <v>0</v>
      </c>
      <c r="CY320" s="110">
        <v>0</v>
      </c>
      <c r="CZ320" s="116">
        <f t="shared" si="1080"/>
        <v>0</v>
      </c>
      <c r="DA320" s="110">
        <v>0</v>
      </c>
      <c r="DB320" s="109">
        <f t="shared" si="1081"/>
        <v>0</v>
      </c>
      <c r="DC320" s="134"/>
      <c r="DD320" s="109">
        <f t="shared" si="1082"/>
        <v>0</v>
      </c>
      <c r="DE320" s="110"/>
      <c r="DF320" s="109">
        <f t="shared" si="1083"/>
        <v>0</v>
      </c>
      <c r="DG320" s="110"/>
      <c r="DH320" s="109">
        <f t="shared" si="1084"/>
        <v>0</v>
      </c>
      <c r="DI320" s="110"/>
      <c r="DJ320" s="122">
        <f t="shared" si="1085"/>
        <v>0</v>
      </c>
      <c r="DK320" s="123">
        <f t="shared" si="1031"/>
        <v>15</v>
      </c>
      <c r="DL320" s="122">
        <f t="shared" si="1031"/>
        <v>1155092.4000000001</v>
      </c>
      <c r="DM320" s="1"/>
      <c r="DN320" s="1">
        <f t="shared" si="1032"/>
        <v>32.400000000000006</v>
      </c>
      <c r="DO320" s="52">
        <f t="shared" si="1033"/>
        <v>32.400000000000006</v>
      </c>
      <c r="DQ320" s="52">
        <f t="shared" si="1034"/>
        <v>15</v>
      </c>
    </row>
    <row r="321" spans="1:121" s="201" customFormat="1" ht="30" hidden="1" customHeight="1" x14ac:dyDescent="0.25">
      <c r="A321" s="184"/>
      <c r="B321" s="185">
        <v>278</v>
      </c>
      <c r="C321" s="101" t="s">
        <v>727</v>
      </c>
      <c r="D321" s="186" t="s">
        <v>728</v>
      </c>
      <c r="E321" s="89">
        <v>23150</v>
      </c>
      <c r="F321" s="187">
        <v>1.81</v>
      </c>
      <c r="G321" s="206">
        <v>1</v>
      </c>
      <c r="H321" s="189"/>
      <c r="I321" s="190">
        <v>1.4</v>
      </c>
      <c r="J321" s="190">
        <v>1.68</v>
      </c>
      <c r="K321" s="190">
        <v>2.23</v>
      </c>
      <c r="L321" s="191">
        <v>2.57</v>
      </c>
      <c r="M321" s="192">
        <v>99</v>
      </c>
      <c r="N321" s="193">
        <f t="shared" si="1035"/>
        <v>6388302.6899999995</v>
      </c>
      <c r="O321" s="192">
        <v>20</v>
      </c>
      <c r="P321" s="192">
        <f t="shared" si="1036"/>
        <v>1290566.2000000002</v>
      </c>
      <c r="Q321" s="192">
        <v>8</v>
      </c>
      <c r="R321" s="193">
        <f t="shared" si="1037"/>
        <v>516226.48000000004</v>
      </c>
      <c r="S321" s="192"/>
      <c r="T321" s="109">
        <f t="shared" si="1038"/>
        <v>0</v>
      </c>
      <c r="U321" s="192">
        <v>46</v>
      </c>
      <c r="V321" s="193">
        <f t="shared" si="1039"/>
        <v>2968302.26</v>
      </c>
      <c r="W321" s="192">
        <v>0</v>
      </c>
      <c r="X321" s="193">
        <f t="shared" si="1040"/>
        <v>0</v>
      </c>
      <c r="Y321" s="192"/>
      <c r="Z321" s="193">
        <f t="shared" si="1041"/>
        <v>0</v>
      </c>
      <c r="AA321" s="192">
        <v>0</v>
      </c>
      <c r="AB321" s="193">
        <f t="shared" si="1042"/>
        <v>0</v>
      </c>
      <c r="AC321" s="192"/>
      <c r="AD321" s="193">
        <f t="shared" si="1043"/>
        <v>0</v>
      </c>
      <c r="AE321" s="192">
        <v>0</v>
      </c>
      <c r="AF321" s="193">
        <f t="shared" si="1044"/>
        <v>0</v>
      </c>
      <c r="AG321" s="194"/>
      <c r="AH321" s="193">
        <f t="shared" si="1045"/>
        <v>0</v>
      </c>
      <c r="AI321" s="192">
        <v>2</v>
      </c>
      <c r="AJ321" s="193">
        <f t="shared" si="1046"/>
        <v>129056.62000000001</v>
      </c>
      <c r="AK321" s="192">
        <v>15</v>
      </c>
      <c r="AL321" s="192">
        <f t="shared" si="1047"/>
        <v>967924.65</v>
      </c>
      <c r="AM321" s="192">
        <v>74</v>
      </c>
      <c r="AN321" s="193">
        <f t="shared" si="1048"/>
        <v>5730113.9280000003</v>
      </c>
      <c r="AO321" s="195">
        <v>8</v>
      </c>
      <c r="AP321" s="193">
        <f t="shared" si="1049"/>
        <v>619471.77600000007</v>
      </c>
      <c r="AQ321" s="192">
        <v>3</v>
      </c>
      <c r="AR321" s="196">
        <f t="shared" si="1050"/>
        <v>232301.91600000003</v>
      </c>
      <c r="AS321" s="192"/>
      <c r="AT321" s="193">
        <f t="shared" si="1051"/>
        <v>0</v>
      </c>
      <c r="AU321" s="192">
        <v>0</v>
      </c>
      <c r="AV321" s="192">
        <f t="shared" si="1052"/>
        <v>0</v>
      </c>
      <c r="AW321" s="192"/>
      <c r="AX321" s="193">
        <f t="shared" si="1053"/>
        <v>0</v>
      </c>
      <c r="AY321" s="192">
        <v>0</v>
      </c>
      <c r="AZ321" s="193">
        <f t="shared" si="1054"/>
        <v>0</v>
      </c>
      <c r="BA321" s="192">
        <v>0</v>
      </c>
      <c r="BB321" s="193">
        <f t="shared" si="1055"/>
        <v>0</v>
      </c>
      <c r="BC321" s="192">
        <v>0</v>
      </c>
      <c r="BD321" s="193">
        <f t="shared" si="1056"/>
        <v>0</v>
      </c>
      <c r="BE321" s="192"/>
      <c r="BF321" s="193">
        <f t="shared" si="1057"/>
        <v>0</v>
      </c>
      <c r="BG321" s="192">
        <v>5</v>
      </c>
      <c r="BH321" s="193">
        <f t="shared" si="1058"/>
        <v>351972.6</v>
      </c>
      <c r="BI321" s="192">
        <v>0</v>
      </c>
      <c r="BJ321" s="193">
        <f t="shared" si="1059"/>
        <v>0</v>
      </c>
      <c r="BK321" s="192">
        <v>0</v>
      </c>
      <c r="BL321" s="193">
        <f t="shared" si="1060"/>
        <v>0</v>
      </c>
      <c r="BM321" s="192"/>
      <c r="BN321" s="193">
        <f t="shared" si="1061"/>
        <v>0</v>
      </c>
      <c r="BO321" s="192"/>
      <c r="BP321" s="193">
        <f t="shared" si="1062"/>
        <v>0</v>
      </c>
      <c r="BQ321" s="192"/>
      <c r="BR321" s="193">
        <f t="shared" si="1063"/>
        <v>0</v>
      </c>
      <c r="BS321" s="192"/>
      <c r="BT321" s="196">
        <f t="shared" si="1064"/>
        <v>0</v>
      </c>
      <c r="BU321" s="197">
        <v>0</v>
      </c>
      <c r="BV321" s="193">
        <f t="shared" si="1065"/>
        <v>0</v>
      </c>
      <c r="BW321" s="192">
        <v>0</v>
      </c>
      <c r="BX321" s="193">
        <f t="shared" si="1066"/>
        <v>0</v>
      </c>
      <c r="BY321" s="192">
        <v>0</v>
      </c>
      <c r="BZ321" s="193">
        <f t="shared" si="1067"/>
        <v>0</v>
      </c>
      <c r="CA321" s="192"/>
      <c r="CB321" s="193">
        <f t="shared" si="1068"/>
        <v>0</v>
      </c>
      <c r="CC321" s="198"/>
      <c r="CD321" s="192">
        <f t="shared" si="1069"/>
        <v>0</v>
      </c>
      <c r="CE321" s="192">
        <v>0</v>
      </c>
      <c r="CF321" s="193">
        <f t="shared" si="1070"/>
        <v>0</v>
      </c>
      <c r="CG321" s="192"/>
      <c r="CH321" s="193">
        <f t="shared" si="1071"/>
        <v>0</v>
      </c>
      <c r="CI321" s="192"/>
      <c r="CJ321" s="193">
        <f t="shared" si="1072"/>
        <v>0</v>
      </c>
      <c r="CK321" s="192"/>
      <c r="CL321" s="193">
        <f t="shared" si="1073"/>
        <v>0</v>
      </c>
      <c r="CM321" s="192"/>
      <c r="CN321" s="193">
        <f t="shared" si="1074"/>
        <v>0</v>
      </c>
      <c r="CO321" s="192"/>
      <c r="CP321" s="193">
        <f t="shared" si="1075"/>
        <v>0</v>
      </c>
      <c r="CQ321" s="192">
        <v>3</v>
      </c>
      <c r="CR321" s="193">
        <f t="shared" si="1076"/>
        <v>234413.75160000002</v>
      </c>
      <c r="CS321" s="192"/>
      <c r="CT321" s="193">
        <f t="shared" si="1077"/>
        <v>0</v>
      </c>
      <c r="CU321" s="192">
        <v>0</v>
      </c>
      <c r="CV321" s="193">
        <f t="shared" si="1078"/>
        <v>0</v>
      </c>
      <c r="CW321" s="195"/>
      <c r="CX321" s="193">
        <f t="shared" si="1079"/>
        <v>0</v>
      </c>
      <c r="CY321" s="192">
        <v>0</v>
      </c>
      <c r="CZ321" s="196">
        <f t="shared" si="1080"/>
        <v>0</v>
      </c>
      <c r="DA321" s="192">
        <v>0</v>
      </c>
      <c r="DB321" s="193">
        <f t="shared" si="1081"/>
        <v>0</v>
      </c>
      <c r="DC321" s="198"/>
      <c r="DD321" s="193">
        <f t="shared" si="1082"/>
        <v>0</v>
      </c>
      <c r="DE321" s="192"/>
      <c r="DF321" s="193">
        <f t="shared" si="1083"/>
        <v>0</v>
      </c>
      <c r="DG321" s="192"/>
      <c r="DH321" s="193">
        <f t="shared" si="1084"/>
        <v>0</v>
      </c>
      <c r="DI321" s="192"/>
      <c r="DJ321" s="199">
        <f t="shared" si="1085"/>
        <v>0</v>
      </c>
      <c r="DK321" s="200">
        <f t="shared" si="1031"/>
        <v>283</v>
      </c>
      <c r="DL321" s="199">
        <f t="shared" si="1031"/>
        <v>19428652.871600002</v>
      </c>
      <c r="DN321" s="1">
        <f t="shared" si="1032"/>
        <v>512.23</v>
      </c>
      <c r="DO321" s="52">
        <f t="shared" si="1033"/>
        <v>512.23</v>
      </c>
      <c r="DQ321" s="52">
        <f t="shared" si="1034"/>
        <v>283</v>
      </c>
    </row>
    <row r="322" spans="1:121" ht="30" hidden="1" customHeight="1" x14ac:dyDescent="0.25">
      <c r="A322" s="128"/>
      <c r="B322" s="129">
        <v>279</v>
      </c>
      <c r="C322" s="101" t="s">
        <v>729</v>
      </c>
      <c r="D322" s="102" t="s">
        <v>730</v>
      </c>
      <c r="E322" s="89">
        <v>23150</v>
      </c>
      <c r="F322" s="130">
        <v>2.67</v>
      </c>
      <c r="G322" s="104">
        <v>1</v>
      </c>
      <c r="H322" s="105"/>
      <c r="I322" s="106">
        <v>1.4</v>
      </c>
      <c r="J322" s="106">
        <v>1.68</v>
      </c>
      <c r="K322" s="106">
        <v>2.23</v>
      </c>
      <c r="L322" s="107">
        <v>2.57</v>
      </c>
      <c r="M322" s="110">
        <v>1</v>
      </c>
      <c r="N322" s="109">
        <f t="shared" si="1035"/>
        <v>95188.17</v>
      </c>
      <c r="O322" s="110"/>
      <c r="P322" s="110">
        <f t="shared" si="1036"/>
        <v>0</v>
      </c>
      <c r="Q322" s="110">
        <v>1</v>
      </c>
      <c r="R322" s="109">
        <f t="shared" si="1037"/>
        <v>95188.17</v>
      </c>
      <c r="S322" s="110"/>
      <c r="T322" s="109">
        <f t="shared" si="1038"/>
        <v>0</v>
      </c>
      <c r="U322" s="110">
        <v>10</v>
      </c>
      <c r="V322" s="109">
        <f t="shared" si="1039"/>
        <v>951881.70000000007</v>
      </c>
      <c r="W322" s="110">
        <v>0</v>
      </c>
      <c r="X322" s="109">
        <f t="shared" si="1040"/>
        <v>0</v>
      </c>
      <c r="Y322" s="110"/>
      <c r="Z322" s="109">
        <f t="shared" si="1041"/>
        <v>0</v>
      </c>
      <c r="AA322" s="110">
        <v>0</v>
      </c>
      <c r="AB322" s="109">
        <f t="shared" si="1042"/>
        <v>0</v>
      </c>
      <c r="AC322" s="110"/>
      <c r="AD322" s="109">
        <f t="shared" si="1043"/>
        <v>0</v>
      </c>
      <c r="AE322" s="110">
        <v>0</v>
      </c>
      <c r="AF322" s="109">
        <f t="shared" si="1044"/>
        <v>0</v>
      </c>
      <c r="AG322" s="112"/>
      <c r="AH322" s="109">
        <f t="shared" si="1045"/>
        <v>0</v>
      </c>
      <c r="AI322" s="110"/>
      <c r="AJ322" s="109">
        <f t="shared" si="1046"/>
        <v>0</v>
      </c>
      <c r="AK322" s="110"/>
      <c r="AL322" s="110">
        <f t="shared" si="1047"/>
        <v>0</v>
      </c>
      <c r="AM322" s="110">
        <v>0</v>
      </c>
      <c r="AN322" s="109">
        <f t="shared" si="1048"/>
        <v>0</v>
      </c>
      <c r="AO322" s="132">
        <v>2</v>
      </c>
      <c r="AP322" s="109">
        <f t="shared" si="1049"/>
        <v>228451.60800000001</v>
      </c>
      <c r="AQ322" s="110"/>
      <c r="AR322" s="116">
        <f t="shared" si="1050"/>
        <v>0</v>
      </c>
      <c r="AS322" s="110"/>
      <c r="AT322" s="109">
        <f t="shared" si="1051"/>
        <v>0</v>
      </c>
      <c r="AU322" s="110"/>
      <c r="AV322" s="110">
        <f t="shared" si="1052"/>
        <v>0</v>
      </c>
      <c r="AW322" s="110"/>
      <c r="AX322" s="109">
        <f t="shared" si="1053"/>
        <v>0</v>
      </c>
      <c r="AY322" s="110">
        <v>0</v>
      </c>
      <c r="AZ322" s="109">
        <f t="shared" si="1054"/>
        <v>0</v>
      </c>
      <c r="BA322" s="110">
        <v>0</v>
      </c>
      <c r="BB322" s="109">
        <f t="shared" si="1055"/>
        <v>0</v>
      </c>
      <c r="BC322" s="110">
        <v>0</v>
      </c>
      <c r="BD322" s="109">
        <f t="shared" si="1056"/>
        <v>0</v>
      </c>
      <c r="BE322" s="110"/>
      <c r="BF322" s="109">
        <f t="shared" si="1057"/>
        <v>0</v>
      </c>
      <c r="BG322" s="110"/>
      <c r="BH322" s="109">
        <f t="shared" si="1058"/>
        <v>0</v>
      </c>
      <c r="BI322" s="110">
        <v>0</v>
      </c>
      <c r="BJ322" s="109">
        <f t="shared" si="1059"/>
        <v>0</v>
      </c>
      <c r="BK322" s="110">
        <v>0</v>
      </c>
      <c r="BL322" s="109">
        <f t="shared" si="1060"/>
        <v>0</v>
      </c>
      <c r="BM322" s="110"/>
      <c r="BN322" s="109">
        <f t="shared" si="1061"/>
        <v>0</v>
      </c>
      <c r="BO322" s="110"/>
      <c r="BP322" s="109">
        <f t="shared" si="1062"/>
        <v>0</v>
      </c>
      <c r="BQ322" s="110"/>
      <c r="BR322" s="109">
        <f t="shared" si="1063"/>
        <v>0</v>
      </c>
      <c r="BS322" s="110"/>
      <c r="BT322" s="116">
        <f t="shared" si="1064"/>
        <v>0</v>
      </c>
      <c r="BU322" s="133">
        <v>0</v>
      </c>
      <c r="BV322" s="109">
        <f t="shared" si="1065"/>
        <v>0</v>
      </c>
      <c r="BW322" s="110">
        <v>0</v>
      </c>
      <c r="BX322" s="109">
        <f t="shared" si="1066"/>
        <v>0</v>
      </c>
      <c r="BY322" s="110">
        <v>0</v>
      </c>
      <c r="BZ322" s="109">
        <f t="shared" si="1067"/>
        <v>0</v>
      </c>
      <c r="CA322" s="110"/>
      <c r="CB322" s="109">
        <f t="shared" si="1068"/>
        <v>0</v>
      </c>
      <c r="CC322" s="134"/>
      <c r="CD322" s="110">
        <f t="shared" si="1069"/>
        <v>0</v>
      </c>
      <c r="CE322" s="110"/>
      <c r="CF322" s="109">
        <f t="shared" si="1070"/>
        <v>0</v>
      </c>
      <c r="CG322" s="110"/>
      <c r="CH322" s="109">
        <f t="shared" si="1071"/>
        <v>0</v>
      </c>
      <c r="CI322" s="110"/>
      <c r="CJ322" s="109">
        <f t="shared" si="1072"/>
        <v>0</v>
      </c>
      <c r="CK322" s="110"/>
      <c r="CL322" s="109">
        <f t="shared" si="1073"/>
        <v>0</v>
      </c>
      <c r="CM322" s="110"/>
      <c r="CN322" s="109">
        <f t="shared" si="1074"/>
        <v>0</v>
      </c>
      <c r="CO322" s="110"/>
      <c r="CP322" s="109">
        <f t="shared" si="1075"/>
        <v>0</v>
      </c>
      <c r="CQ322" s="110">
        <v>0</v>
      </c>
      <c r="CR322" s="109">
        <f t="shared" si="1076"/>
        <v>0</v>
      </c>
      <c r="CS322" s="110"/>
      <c r="CT322" s="109">
        <f t="shared" si="1077"/>
        <v>0</v>
      </c>
      <c r="CU322" s="110">
        <v>0</v>
      </c>
      <c r="CV322" s="109">
        <f t="shared" si="1078"/>
        <v>0</v>
      </c>
      <c r="CW322" s="132">
        <v>0</v>
      </c>
      <c r="CX322" s="109">
        <f t="shared" si="1079"/>
        <v>0</v>
      </c>
      <c r="CY322" s="110">
        <v>0</v>
      </c>
      <c r="CZ322" s="116">
        <f t="shared" si="1080"/>
        <v>0</v>
      </c>
      <c r="DA322" s="110">
        <v>0</v>
      </c>
      <c r="DB322" s="109">
        <f t="shared" si="1081"/>
        <v>0</v>
      </c>
      <c r="DC322" s="134"/>
      <c r="DD322" s="109">
        <f t="shared" si="1082"/>
        <v>0</v>
      </c>
      <c r="DE322" s="110"/>
      <c r="DF322" s="109">
        <f t="shared" si="1083"/>
        <v>0</v>
      </c>
      <c r="DG322" s="110"/>
      <c r="DH322" s="109">
        <f t="shared" si="1084"/>
        <v>0</v>
      </c>
      <c r="DI322" s="110"/>
      <c r="DJ322" s="122">
        <f t="shared" si="1085"/>
        <v>0</v>
      </c>
      <c r="DK322" s="123">
        <f t="shared" si="1031"/>
        <v>14</v>
      </c>
      <c r="DL322" s="122">
        <f t="shared" si="1031"/>
        <v>1370709.648</v>
      </c>
      <c r="DM322" s="1"/>
      <c r="DN322" s="1">
        <f t="shared" si="1032"/>
        <v>37.379999999999995</v>
      </c>
      <c r="DO322" s="52">
        <f t="shared" si="1033"/>
        <v>37.379999999999995</v>
      </c>
      <c r="DQ322" s="52">
        <f t="shared" si="1034"/>
        <v>14</v>
      </c>
    </row>
    <row r="323" spans="1:121" ht="45" hidden="1" customHeight="1" x14ac:dyDescent="0.25">
      <c r="A323" s="128"/>
      <c r="B323" s="129">
        <v>280</v>
      </c>
      <c r="C323" s="101" t="s">
        <v>731</v>
      </c>
      <c r="D323" s="102" t="s">
        <v>732</v>
      </c>
      <c r="E323" s="89">
        <v>23150</v>
      </c>
      <c r="F323" s="130">
        <v>0.73</v>
      </c>
      <c r="G323" s="104">
        <v>1</v>
      </c>
      <c r="H323" s="105"/>
      <c r="I323" s="106">
        <v>1.4</v>
      </c>
      <c r="J323" s="106">
        <v>1.68</v>
      </c>
      <c r="K323" s="106">
        <v>2.23</v>
      </c>
      <c r="L323" s="107">
        <v>2.57</v>
      </c>
      <c r="M323" s="110">
        <v>1</v>
      </c>
      <c r="N323" s="109">
        <f t="shared" si="1035"/>
        <v>26025.23</v>
      </c>
      <c r="O323" s="110">
        <v>7</v>
      </c>
      <c r="P323" s="110">
        <f t="shared" si="1036"/>
        <v>182176.61</v>
      </c>
      <c r="Q323" s="110">
        <v>3</v>
      </c>
      <c r="R323" s="109">
        <f t="shared" si="1037"/>
        <v>78075.69</v>
      </c>
      <c r="S323" s="110"/>
      <c r="T323" s="109">
        <f t="shared" si="1038"/>
        <v>0</v>
      </c>
      <c r="U323" s="110"/>
      <c r="V323" s="109">
        <f t="shared" si="1039"/>
        <v>0</v>
      </c>
      <c r="W323" s="110">
        <v>0</v>
      </c>
      <c r="X323" s="109">
        <f t="shared" si="1040"/>
        <v>0</v>
      </c>
      <c r="Y323" s="110"/>
      <c r="Z323" s="109">
        <f t="shared" si="1041"/>
        <v>0</v>
      </c>
      <c r="AA323" s="110">
        <v>0</v>
      </c>
      <c r="AB323" s="109">
        <f t="shared" si="1042"/>
        <v>0</v>
      </c>
      <c r="AC323" s="110"/>
      <c r="AD323" s="109">
        <f t="shared" si="1043"/>
        <v>0</v>
      </c>
      <c r="AE323" s="110">
        <v>0</v>
      </c>
      <c r="AF323" s="109">
        <f t="shared" si="1044"/>
        <v>0</v>
      </c>
      <c r="AG323" s="112"/>
      <c r="AH323" s="109">
        <f t="shared" si="1045"/>
        <v>0</v>
      </c>
      <c r="AI323" s="110">
        <v>5</v>
      </c>
      <c r="AJ323" s="109">
        <f t="shared" si="1046"/>
        <v>130126.15</v>
      </c>
      <c r="AK323" s="110">
        <v>12</v>
      </c>
      <c r="AL323" s="110">
        <f t="shared" si="1047"/>
        <v>312302.76</v>
      </c>
      <c r="AM323" s="110">
        <v>12</v>
      </c>
      <c r="AN323" s="109">
        <f t="shared" si="1048"/>
        <v>374763.31200000003</v>
      </c>
      <c r="AO323" s="131"/>
      <c r="AP323" s="109">
        <f t="shared" si="1049"/>
        <v>0</v>
      </c>
      <c r="AQ323" s="110"/>
      <c r="AR323" s="116">
        <f t="shared" si="1050"/>
        <v>0</v>
      </c>
      <c r="AS323" s="110"/>
      <c r="AT323" s="109">
        <f t="shared" si="1051"/>
        <v>0</v>
      </c>
      <c r="AU323" s="110">
        <v>5</v>
      </c>
      <c r="AV323" s="110">
        <f t="shared" si="1052"/>
        <v>106466.84999999999</v>
      </c>
      <c r="AW323" s="110"/>
      <c r="AX323" s="109">
        <f t="shared" si="1053"/>
        <v>0</v>
      </c>
      <c r="AY323" s="110">
        <v>0</v>
      </c>
      <c r="AZ323" s="109">
        <f t="shared" si="1054"/>
        <v>0</v>
      </c>
      <c r="BA323" s="110">
        <v>0</v>
      </c>
      <c r="BB323" s="109">
        <f t="shared" si="1055"/>
        <v>0</v>
      </c>
      <c r="BC323" s="110">
        <v>0</v>
      </c>
      <c r="BD323" s="109">
        <f t="shared" si="1056"/>
        <v>0</v>
      </c>
      <c r="BE323" s="110"/>
      <c r="BF323" s="109">
        <f t="shared" si="1057"/>
        <v>0</v>
      </c>
      <c r="BG323" s="110">
        <v>3</v>
      </c>
      <c r="BH323" s="109">
        <f t="shared" si="1058"/>
        <v>85173.48</v>
      </c>
      <c r="BI323" s="110">
        <v>0</v>
      </c>
      <c r="BJ323" s="109">
        <f t="shared" si="1059"/>
        <v>0</v>
      </c>
      <c r="BK323" s="110">
        <v>0</v>
      </c>
      <c r="BL323" s="109">
        <f t="shared" si="1060"/>
        <v>0</v>
      </c>
      <c r="BM323" s="110">
        <v>2</v>
      </c>
      <c r="BN323" s="109">
        <f t="shared" si="1061"/>
        <v>56782.32</v>
      </c>
      <c r="BO323" s="110"/>
      <c r="BP323" s="109">
        <f t="shared" si="1062"/>
        <v>0</v>
      </c>
      <c r="BQ323" s="110">
        <v>3</v>
      </c>
      <c r="BR323" s="109">
        <f t="shared" si="1063"/>
        <v>109022.05439999999</v>
      </c>
      <c r="BS323" s="110"/>
      <c r="BT323" s="116">
        <f t="shared" si="1064"/>
        <v>0</v>
      </c>
      <c r="BU323" s="133">
        <v>0</v>
      </c>
      <c r="BV323" s="109">
        <f t="shared" si="1065"/>
        <v>0</v>
      </c>
      <c r="BW323" s="110">
        <v>0</v>
      </c>
      <c r="BX323" s="109">
        <f t="shared" si="1066"/>
        <v>0</v>
      </c>
      <c r="BY323" s="110">
        <v>0</v>
      </c>
      <c r="BZ323" s="109">
        <f t="shared" si="1067"/>
        <v>0</v>
      </c>
      <c r="CA323" s="110">
        <v>1</v>
      </c>
      <c r="CB323" s="109">
        <f t="shared" si="1068"/>
        <v>28391.16</v>
      </c>
      <c r="CC323" s="134"/>
      <c r="CD323" s="110">
        <f t="shared" si="1069"/>
        <v>0</v>
      </c>
      <c r="CE323" s="110"/>
      <c r="CF323" s="109">
        <f t="shared" si="1070"/>
        <v>0</v>
      </c>
      <c r="CG323" s="110"/>
      <c r="CH323" s="109">
        <f t="shared" si="1071"/>
        <v>0</v>
      </c>
      <c r="CI323" s="110">
        <v>30</v>
      </c>
      <c r="CJ323" s="109">
        <f t="shared" si="1072"/>
        <v>496845.3</v>
      </c>
      <c r="CK323" s="110">
        <v>3</v>
      </c>
      <c r="CL323" s="109">
        <f t="shared" si="1073"/>
        <v>85173.48</v>
      </c>
      <c r="CM323" s="110">
        <v>2</v>
      </c>
      <c r="CN323" s="109">
        <f t="shared" si="1074"/>
        <v>47318.6</v>
      </c>
      <c r="CO323" s="110">
        <v>5</v>
      </c>
      <c r="CP323" s="109">
        <f t="shared" si="1075"/>
        <v>131309.11499999999</v>
      </c>
      <c r="CQ323" s="110">
        <v>5</v>
      </c>
      <c r="CR323" s="109">
        <f t="shared" si="1076"/>
        <v>157570.93799999999</v>
      </c>
      <c r="CS323" s="110"/>
      <c r="CT323" s="109">
        <f t="shared" si="1077"/>
        <v>0</v>
      </c>
      <c r="CU323" s="110">
        <v>0</v>
      </c>
      <c r="CV323" s="109">
        <f t="shared" si="1078"/>
        <v>0</v>
      </c>
      <c r="CW323" s="132"/>
      <c r="CX323" s="109">
        <f t="shared" si="1079"/>
        <v>0</v>
      </c>
      <c r="CY323" s="110">
        <v>0</v>
      </c>
      <c r="CZ323" s="116">
        <f t="shared" si="1080"/>
        <v>0</v>
      </c>
      <c r="DA323" s="110">
        <v>0</v>
      </c>
      <c r="DB323" s="109">
        <f t="shared" si="1081"/>
        <v>0</v>
      </c>
      <c r="DC323" s="134">
        <v>2</v>
      </c>
      <c r="DD323" s="109">
        <f t="shared" si="1082"/>
        <v>56782.32</v>
      </c>
      <c r="DE323" s="110"/>
      <c r="DF323" s="109">
        <f t="shared" si="1083"/>
        <v>0</v>
      </c>
      <c r="DG323" s="110"/>
      <c r="DH323" s="109">
        <f t="shared" si="1084"/>
        <v>0</v>
      </c>
      <c r="DI323" s="110">
        <v>1</v>
      </c>
      <c r="DJ323" s="122">
        <f t="shared" si="1085"/>
        <v>48209.203650000003</v>
      </c>
      <c r="DK323" s="123">
        <f t="shared" si="1031"/>
        <v>102</v>
      </c>
      <c r="DL323" s="122">
        <f t="shared" si="1031"/>
        <v>2512514.5730500002</v>
      </c>
      <c r="DM323" s="1"/>
      <c r="DN323" s="1">
        <f t="shared" si="1032"/>
        <v>74.459999999999994</v>
      </c>
      <c r="DO323" s="52">
        <f t="shared" si="1033"/>
        <v>74.459999999999994</v>
      </c>
      <c r="DQ323" s="52">
        <f t="shared" si="1034"/>
        <v>102</v>
      </c>
    </row>
    <row r="324" spans="1:121" s="159" customFormat="1" ht="31.5" hidden="1" customHeight="1" x14ac:dyDescent="0.25">
      <c r="A324" s="142"/>
      <c r="B324" s="143">
        <v>281</v>
      </c>
      <c r="C324" s="101" t="s">
        <v>733</v>
      </c>
      <c r="D324" s="144" t="s">
        <v>734</v>
      </c>
      <c r="E324" s="89">
        <v>23150</v>
      </c>
      <c r="F324" s="203">
        <v>0.76</v>
      </c>
      <c r="G324" s="146">
        <v>1</v>
      </c>
      <c r="H324" s="147"/>
      <c r="I324" s="145">
        <v>1.4</v>
      </c>
      <c r="J324" s="145">
        <v>1.68</v>
      </c>
      <c r="K324" s="145">
        <v>2.23</v>
      </c>
      <c r="L324" s="148">
        <v>2.57</v>
      </c>
      <c r="M324" s="149">
        <v>40</v>
      </c>
      <c r="N324" s="150">
        <f>(M324*$E324*$F324*$G324*$I324)</f>
        <v>985263.99999999988</v>
      </c>
      <c r="O324" s="202">
        <f>120+72</f>
        <v>192</v>
      </c>
      <c r="P324" s="149">
        <f>(O324*$E324*$F324*$G324*$I324)</f>
        <v>4729267.1999999993</v>
      </c>
      <c r="Q324" s="149">
        <v>190</v>
      </c>
      <c r="R324" s="150">
        <f>(Q324*$E324*$F324*$G324*$I324)</f>
        <v>4680004</v>
      </c>
      <c r="S324" s="149"/>
      <c r="T324" s="150">
        <f>(S324*$E324*$F324*$G324*$I324)</f>
        <v>0</v>
      </c>
      <c r="U324" s="149"/>
      <c r="V324" s="150">
        <f>(U324*$E324*$F324*$G324*$I324)</f>
        <v>0</v>
      </c>
      <c r="W324" s="149">
        <v>0</v>
      </c>
      <c r="X324" s="150">
        <f>(W324*$E324*$F324*$G324*$I324)</f>
        <v>0</v>
      </c>
      <c r="Y324" s="149"/>
      <c r="Z324" s="150">
        <f>(Y324*$E324*$F324*$G324*$I324)</f>
        <v>0</v>
      </c>
      <c r="AA324" s="149">
        <v>0</v>
      </c>
      <c r="AB324" s="150">
        <f>(AA324*$E324*$F324*$G324*$I324)</f>
        <v>0</v>
      </c>
      <c r="AC324" s="149"/>
      <c r="AD324" s="150">
        <f>(AC324*$E324*$F324*$G324*$I324)</f>
        <v>0</v>
      </c>
      <c r="AE324" s="149">
        <v>0</v>
      </c>
      <c r="AF324" s="150">
        <f>(AE324*$E324*$F324*$G324*$I324)</f>
        <v>0</v>
      </c>
      <c r="AG324" s="149">
        <v>15</v>
      </c>
      <c r="AH324" s="150">
        <f>(AG324*$E324*$F324*$G324*$I324)</f>
        <v>369474</v>
      </c>
      <c r="AI324" s="149">
        <v>65</v>
      </c>
      <c r="AJ324" s="150">
        <f>(AI324*$E324*$F324*$G324*$I324)</f>
        <v>1601054</v>
      </c>
      <c r="AK324" s="149">
        <v>53</v>
      </c>
      <c r="AL324" s="149">
        <f>(AK324*$E324*$F324*$G324*$I324)</f>
        <v>1305474.7999999998</v>
      </c>
      <c r="AM324" s="149">
        <f>262+28</f>
        <v>290</v>
      </c>
      <c r="AN324" s="150">
        <f>(AM324*$E324*$F324*$G324*$J324)</f>
        <v>8571796.7999999989</v>
      </c>
      <c r="AO324" s="152"/>
      <c r="AP324" s="150">
        <f>(AO324*$E324*$F324*$G324*$J324)</f>
        <v>0</v>
      </c>
      <c r="AQ324" s="149">
        <v>22</v>
      </c>
      <c r="AR324" s="153">
        <f>(AQ324*$E324*$F324*$G324*$J324)</f>
        <v>650274.24</v>
      </c>
      <c r="AS324" s="149"/>
      <c r="AT324" s="150">
        <f>(AS324*$E324*$F324*$G324*$I324)</f>
        <v>0</v>
      </c>
      <c r="AU324" s="149">
        <v>5</v>
      </c>
      <c r="AV324" s="149">
        <f>(AU324*$E324*$F324*$G324*$I324)</f>
        <v>123157.99999999999</v>
      </c>
      <c r="AW324" s="149"/>
      <c r="AX324" s="150">
        <f>(AW324*$E324*$F324*$G324*$I324)</f>
        <v>0</v>
      </c>
      <c r="AY324" s="149">
        <v>0</v>
      </c>
      <c r="AZ324" s="150">
        <f>(AY324*$E324*$F324*$G324*$I324)</f>
        <v>0</v>
      </c>
      <c r="BA324" s="149">
        <v>0</v>
      </c>
      <c r="BB324" s="150">
        <f>(BA324*$E324*$F324*$G324*$I324)</f>
        <v>0</v>
      </c>
      <c r="BC324" s="149">
        <v>0</v>
      </c>
      <c r="BD324" s="150">
        <f>(BC324*$E324*$F324*$G324*$I324)</f>
        <v>0</v>
      </c>
      <c r="BE324" s="149">
        <v>71</v>
      </c>
      <c r="BF324" s="150">
        <f>(BE324*$E324*$F324*$G324*$I324)</f>
        <v>1748843.5999999999</v>
      </c>
      <c r="BG324" s="149">
        <v>77</v>
      </c>
      <c r="BH324" s="150">
        <f>(BG324*$E324*$F324*$G324*$J324)</f>
        <v>2275959.84</v>
      </c>
      <c r="BI324" s="149">
        <v>3</v>
      </c>
      <c r="BJ324" s="150">
        <f>(BI324*$E324*$F324*$G324*$J324)</f>
        <v>88673.76</v>
      </c>
      <c r="BK324" s="149">
        <v>0</v>
      </c>
      <c r="BL324" s="150">
        <f>(BK324*$E324*$F324*$G324*$J324)</f>
        <v>0</v>
      </c>
      <c r="BM324" s="149">
        <v>55</v>
      </c>
      <c r="BN324" s="150">
        <f>(BM324*$E324*$F324*$G324*$J324)</f>
        <v>1625685.5999999999</v>
      </c>
      <c r="BO324" s="149">
        <v>33</v>
      </c>
      <c r="BP324" s="150">
        <f>(BO324*$E324*$F324*$G324*$J324)</f>
        <v>975411.36</v>
      </c>
      <c r="BQ324" s="149">
        <v>60</v>
      </c>
      <c r="BR324" s="150">
        <f>(BQ324*$E324*$F324*$G324*$J324)</f>
        <v>1773475.2</v>
      </c>
      <c r="BS324" s="149">
        <v>40</v>
      </c>
      <c r="BT324" s="153">
        <f>(BS324*$E324*$F324*$G324*$J324)</f>
        <v>1182316.8</v>
      </c>
      <c r="BU324" s="155">
        <v>0</v>
      </c>
      <c r="BV324" s="150">
        <f>(BU324*$E324*$F324*$G324*$I324)</f>
        <v>0</v>
      </c>
      <c r="BW324" s="149">
        <v>0</v>
      </c>
      <c r="BX324" s="150">
        <f>(BW324*$E324*$F324*$G324*$I324)</f>
        <v>0</v>
      </c>
      <c r="BY324" s="149">
        <v>0</v>
      </c>
      <c r="BZ324" s="150">
        <f>(BY324*$E324*$F324*$G324*$I324)</f>
        <v>0</v>
      </c>
      <c r="CA324" s="149">
        <v>54</v>
      </c>
      <c r="CB324" s="150">
        <f>(CA324*$E324*$F324*$G324*$J324)</f>
        <v>1596127.68</v>
      </c>
      <c r="CC324" s="156"/>
      <c r="CD324" s="149">
        <f>(CC324*$E324*$F324*$G324*$I324)</f>
        <v>0</v>
      </c>
      <c r="CE324" s="149">
        <v>20</v>
      </c>
      <c r="CF324" s="150">
        <f>(CE324*$E324*$F324*$G324*$I324)</f>
        <v>492631.99999999994</v>
      </c>
      <c r="CG324" s="149">
        <v>41</v>
      </c>
      <c r="CH324" s="150">
        <f>(CG324*$E324*$F324*$G324*$I324)</f>
        <v>1009895.6</v>
      </c>
      <c r="CI324" s="149">
        <v>145</v>
      </c>
      <c r="CJ324" s="150">
        <f>(CI324*$E324*$F324*$G324*$I324)</f>
        <v>3571582</v>
      </c>
      <c r="CK324" s="149">
        <v>39</v>
      </c>
      <c r="CL324" s="150">
        <f>(CK324*$E324*$F324*$G324*$I324)</f>
        <v>960632.39999999991</v>
      </c>
      <c r="CM324" s="149">
        <v>66</v>
      </c>
      <c r="CN324" s="150">
        <f>(CM324*$E324*$F324*$G324*$I324)</f>
        <v>1625685.5999999999</v>
      </c>
      <c r="CO324" s="149">
        <v>44</v>
      </c>
      <c r="CP324" s="150">
        <f>(CO324*$E324*$F324*$G324*$I324)</f>
        <v>1083790.3999999999</v>
      </c>
      <c r="CQ324" s="149">
        <v>147</v>
      </c>
      <c r="CR324" s="150">
        <f>(CQ324*$E324*$F324*$G324*$J324)</f>
        <v>4345014.24</v>
      </c>
      <c r="CS324" s="149">
        <v>65</v>
      </c>
      <c r="CT324" s="150">
        <f>(CS324*$E324*$F324*$G324*$J324)</f>
        <v>1921264.7999999998</v>
      </c>
      <c r="CU324" s="149"/>
      <c r="CV324" s="150">
        <f>(CU324*$E324*$F324*$G324*$J324)</f>
        <v>0</v>
      </c>
      <c r="CW324" s="152">
        <v>5</v>
      </c>
      <c r="CX324" s="150">
        <f>(CW324*$E324*$F324*$G324*$J324)</f>
        <v>147789.6</v>
      </c>
      <c r="CY324" s="149">
        <v>12</v>
      </c>
      <c r="CZ324" s="153">
        <f>(CY324*$E324*$F324*$G324*$J324)</f>
        <v>354695.04</v>
      </c>
      <c r="DA324" s="149">
        <v>10</v>
      </c>
      <c r="DB324" s="150">
        <f>(DA324*$E324*$F324*$G324*$J324)</f>
        <v>295579.2</v>
      </c>
      <c r="DC324" s="156">
        <v>10</v>
      </c>
      <c r="DD324" s="150">
        <f>(DC324*$E324*$F324*$G324*$J324)</f>
        <v>295579.2</v>
      </c>
      <c r="DE324" s="149">
        <v>122</v>
      </c>
      <c r="DF324" s="150">
        <f>(DE324*$E324*$F324*$G324*$J324)</f>
        <v>3606066.2399999998</v>
      </c>
      <c r="DG324" s="149">
        <v>18</v>
      </c>
      <c r="DH324" s="150">
        <f>(DG324*$E324*$F324*$G324*$K324)</f>
        <v>706223.16</v>
      </c>
      <c r="DI324" s="149">
        <v>52</v>
      </c>
      <c r="DJ324" s="157">
        <f>(DI324*$E324*$F324*$G324*$L324)</f>
        <v>2351262.1599999997</v>
      </c>
      <c r="DK324" s="158">
        <f t="shared" si="1031"/>
        <v>2061</v>
      </c>
      <c r="DL324" s="157">
        <f t="shared" si="1031"/>
        <v>57049952.519999996</v>
      </c>
      <c r="DN324" s="159">
        <f t="shared" si="1032"/>
        <v>1566.3600000000001</v>
      </c>
      <c r="DO324" s="52">
        <f t="shared" si="1033"/>
        <v>1566.3600000000001</v>
      </c>
      <c r="DQ324" s="52">
        <f t="shared" si="1034"/>
        <v>2061</v>
      </c>
    </row>
    <row r="325" spans="1:121" ht="15.75" hidden="1" customHeight="1" x14ac:dyDescent="0.25">
      <c r="A325" s="128"/>
      <c r="B325" s="129">
        <v>282</v>
      </c>
      <c r="C325" s="101" t="s">
        <v>735</v>
      </c>
      <c r="D325" s="102" t="s">
        <v>736</v>
      </c>
      <c r="E325" s="89">
        <v>23150</v>
      </c>
      <c r="F325" s="130">
        <v>2.42</v>
      </c>
      <c r="G325" s="104">
        <v>1</v>
      </c>
      <c r="H325" s="105"/>
      <c r="I325" s="106">
        <v>1.4</v>
      </c>
      <c r="J325" s="106">
        <v>1.68</v>
      </c>
      <c r="K325" s="106">
        <v>2.23</v>
      </c>
      <c r="L325" s="107">
        <v>2.57</v>
      </c>
      <c r="M325" s="110">
        <v>2</v>
      </c>
      <c r="N325" s="109">
        <f>(M325*$E325*$F325*$G325*$I325*$N$11)</f>
        <v>172550.84</v>
      </c>
      <c r="O325" s="110">
        <v>3</v>
      </c>
      <c r="P325" s="110">
        <f>(O325*$E325*$F325*$G325*$I325*$P$11)</f>
        <v>258826.26</v>
      </c>
      <c r="Q325" s="110">
        <v>12</v>
      </c>
      <c r="R325" s="109">
        <f>(Q325*$E325*$F325*$G325*$I325*$R$11)</f>
        <v>1035305.04</v>
      </c>
      <c r="S325" s="110"/>
      <c r="T325" s="109">
        <f t="shared" ref="T325:T329" si="1086">(S325/12*2*$E325*$F325*$G325*$I325*$T$11)+(S325/12*10*$E325*$F325*$G325*$I325*$T$12)</f>
        <v>0</v>
      </c>
      <c r="U325" s="110"/>
      <c r="V325" s="109">
        <f>(U325*$E325*$F325*$G325*$I325*$V$11)</f>
        <v>0</v>
      </c>
      <c r="W325" s="110">
        <v>0</v>
      </c>
      <c r="X325" s="109">
        <f>(W325*$E325*$F325*$G325*$I325*$X$11)</f>
        <v>0</v>
      </c>
      <c r="Y325" s="110"/>
      <c r="Z325" s="109">
        <f>(Y325*$E325*$F325*$G325*$I325*$Z$11)</f>
        <v>0</v>
      </c>
      <c r="AA325" s="110">
        <v>0</v>
      </c>
      <c r="AB325" s="109">
        <f>(AA325*$E325*$F325*$G325*$I325*$AB$11)</f>
        <v>0</v>
      </c>
      <c r="AC325" s="110"/>
      <c r="AD325" s="109">
        <f>(AC325*$E325*$F325*$G325*$I325*$AD$11)</f>
        <v>0</v>
      </c>
      <c r="AE325" s="110">
        <v>0</v>
      </c>
      <c r="AF325" s="109">
        <f>(AE325*$E325*$F325*$G325*$I325*$AF$11)</f>
        <v>0</v>
      </c>
      <c r="AG325" s="112"/>
      <c r="AH325" s="109">
        <f>(AG325*$E325*$F325*$G325*$I325*$AH$11)</f>
        <v>0</v>
      </c>
      <c r="AI325" s="110">
        <v>8</v>
      </c>
      <c r="AJ325" s="109">
        <f>(AI325*$E325*$F325*$G325*$I325*$AJ$11)</f>
        <v>690203.36</v>
      </c>
      <c r="AK325" s="110"/>
      <c r="AL325" s="110">
        <f>(AK325*$E325*$F325*$G325*$I325*$AL$11)</f>
        <v>0</v>
      </c>
      <c r="AM325" s="110">
        <v>14</v>
      </c>
      <c r="AN325" s="109">
        <f>(AM325*$E325*$F325*$G325*$J325*$AN$11)</f>
        <v>1449427.0560000001</v>
      </c>
      <c r="AO325" s="132"/>
      <c r="AP325" s="109">
        <f>(AO325*$E325*$F325*$G325*$J325*$AP$11)</f>
        <v>0</v>
      </c>
      <c r="AQ325" s="110">
        <v>1</v>
      </c>
      <c r="AR325" s="116">
        <f>(AQ325*$E325*$F325*$G325*$J325*$AR$11)</f>
        <v>103530.504</v>
      </c>
      <c r="AS325" s="110"/>
      <c r="AT325" s="109">
        <f>(AS325*$E325*$F325*$G325*$I325*$AT$11)</f>
        <v>0</v>
      </c>
      <c r="AU325" s="110">
        <v>5</v>
      </c>
      <c r="AV325" s="110">
        <f>(AU325*$E325*$F325*$G325*$I325*$AV$11)</f>
        <v>352944.9</v>
      </c>
      <c r="AW325" s="110"/>
      <c r="AX325" s="109">
        <f>(AW325*$E325*$F325*$G325*$I325*$AX$11)</f>
        <v>0</v>
      </c>
      <c r="AY325" s="110">
        <v>0</v>
      </c>
      <c r="AZ325" s="109">
        <f>(AY325*$E325*$F325*$G325*$I325*$AZ$11)</f>
        <v>0</v>
      </c>
      <c r="BA325" s="110">
        <v>0</v>
      </c>
      <c r="BB325" s="109">
        <f>(BA325*$E325*$F325*$G325*$I325*$BB$11)</f>
        <v>0</v>
      </c>
      <c r="BC325" s="110">
        <v>0</v>
      </c>
      <c r="BD325" s="109">
        <f>(BC325*$E325*$F325*$G325*$I325*$BD$11)</f>
        <v>0</v>
      </c>
      <c r="BE325" s="110"/>
      <c r="BF325" s="109">
        <f>(BE325*$E325*$F325*$G325*$I325*$BF$11)</f>
        <v>0</v>
      </c>
      <c r="BG325" s="110">
        <v>3</v>
      </c>
      <c r="BH325" s="109">
        <f>(BG325*$E325*$F325*$G325*$J325*$BH$11)</f>
        <v>282355.92</v>
      </c>
      <c r="BI325" s="110"/>
      <c r="BJ325" s="109">
        <f>(BI325*$E325*$F325*$G325*$J325*$BJ$11)</f>
        <v>0</v>
      </c>
      <c r="BK325" s="110">
        <v>0</v>
      </c>
      <c r="BL325" s="109">
        <f>(BK325*$E325*$F325*$G325*$J325*$BL$11)</f>
        <v>0</v>
      </c>
      <c r="BM325" s="110">
        <v>3</v>
      </c>
      <c r="BN325" s="109">
        <f>(BM325*$E325*$F325*$G325*$J325*$BN$11)</f>
        <v>282355.92</v>
      </c>
      <c r="BO325" s="110"/>
      <c r="BP325" s="109">
        <f>(BO325*$E325*$F325*$G325*$J325*$BP$11)</f>
        <v>0</v>
      </c>
      <c r="BQ325" s="110">
        <v>15</v>
      </c>
      <c r="BR325" s="109">
        <f>(BQ325*$E325*$F325*$G325*$J325*$BR$11)</f>
        <v>1807077.8879999998</v>
      </c>
      <c r="BS325" s="110"/>
      <c r="BT325" s="116">
        <f>(BS325*$E325*$F325*$G325*$J325*$BT$11)</f>
        <v>0</v>
      </c>
      <c r="BU325" s="133">
        <v>0</v>
      </c>
      <c r="BV325" s="109">
        <f>(BU325*$E325*$F325*$G325*$I325*$BV$11)</f>
        <v>0</v>
      </c>
      <c r="BW325" s="110">
        <v>0</v>
      </c>
      <c r="BX325" s="109">
        <f>(BW325*$E325*$F325*$G325*$I325*$BX$11)</f>
        <v>0</v>
      </c>
      <c r="BY325" s="110">
        <v>0</v>
      </c>
      <c r="BZ325" s="109">
        <f>(BY325*$E325*$F325*$G325*$I325*$BZ$11)</f>
        <v>0</v>
      </c>
      <c r="CA325" s="110">
        <v>1</v>
      </c>
      <c r="CB325" s="109">
        <f>(CA325*$E325*$F325*$G325*$J325*$CB$11)</f>
        <v>94118.64</v>
      </c>
      <c r="CC325" s="134"/>
      <c r="CD325" s="110">
        <f>(CC325*$E325*$F325*$G325*$I325*$CD$11)</f>
        <v>0</v>
      </c>
      <c r="CE325" s="110">
        <v>2</v>
      </c>
      <c r="CF325" s="109">
        <f>(CE325*$E325*$F325*$G325*$I325*$CF$11)</f>
        <v>109805.07999999999</v>
      </c>
      <c r="CG325" s="110"/>
      <c r="CH325" s="109">
        <f>(CG325*$E325*$F325*$G325*$I325*$CH$11)</f>
        <v>0</v>
      </c>
      <c r="CI325" s="110"/>
      <c r="CJ325" s="109">
        <f>(CI325*$E325*$F325*$G325*$I325*$CJ$11)</f>
        <v>0</v>
      </c>
      <c r="CK325" s="110">
        <v>2</v>
      </c>
      <c r="CL325" s="109">
        <f>(CK325*$E325*$F325*$G325*$I325*$CL$11)</f>
        <v>188237.28</v>
      </c>
      <c r="CM325" s="110">
        <v>7</v>
      </c>
      <c r="CN325" s="109">
        <f>(CM325*$E325*$F325*$G325*$I325*$CN$11)</f>
        <v>549025.4</v>
      </c>
      <c r="CO325" s="110">
        <v>6</v>
      </c>
      <c r="CP325" s="109">
        <f>(CO325*$E325*$F325*$G325*$I325*$CP$11)</f>
        <v>522358.45199999999</v>
      </c>
      <c r="CQ325" s="110">
        <v>0</v>
      </c>
      <c r="CR325" s="109">
        <f>(CQ325*$E325*$F325*$G325*$J325*$CR$11)</f>
        <v>0</v>
      </c>
      <c r="CS325" s="110">
        <v>2</v>
      </c>
      <c r="CT325" s="109">
        <f>(CS325*$E325*$F325*$G325*$J325*$CT$11)</f>
        <v>225884.736</v>
      </c>
      <c r="CU325" s="110">
        <v>0</v>
      </c>
      <c r="CV325" s="109">
        <f>(CU325*$E325*$F325*$G325*$J325*$CV$11)</f>
        <v>0</v>
      </c>
      <c r="CW325" s="132"/>
      <c r="CX325" s="109">
        <f>(CW325*$E325*$F325*$G325*$J325*$CX$11)</f>
        <v>0</v>
      </c>
      <c r="CY325" s="110">
        <v>0</v>
      </c>
      <c r="CZ325" s="116">
        <f>(CY325*$E325*$F325*$G325*$J325*$CZ$11)</f>
        <v>0</v>
      </c>
      <c r="DA325" s="110"/>
      <c r="DB325" s="109">
        <f>(DA325*$E325*$F325*$G325*$J325*$DB$11)</f>
        <v>0</v>
      </c>
      <c r="DC325" s="134"/>
      <c r="DD325" s="109">
        <f>(DC325*$E325*$F325*$G325*$J325*$DD$11)</f>
        <v>0</v>
      </c>
      <c r="DE325" s="110">
        <v>3</v>
      </c>
      <c r="DF325" s="109">
        <f>(DE325*$E325*$F325*$G325*$J325*$DF$11)</f>
        <v>338827.10399999999</v>
      </c>
      <c r="DG325" s="110"/>
      <c r="DH325" s="109">
        <f>(DG325*$E325*$F325*$G325*$K325*$DH$11)</f>
        <v>0</v>
      </c>
      <c r="DI325" s="110">
        <v>3</v>
      </c>
      <c r="DJ325" s="122">
        <f>(DI325*$E325*$F325*$G325*$L325*$DJ$11)</f>
        <v>479450.4363</v>
      </c>
      <c r="DK325" s="123">
        <f t="shared" si="1031"/>
        <v>92</v>
      </c>
      <c r="DL325" s="122">
        <f t="shared" si="1031"/>
        <v>8942284.8162999991</v>
      </c>
      <c r="DM325" s="1"/>
      <c r="DN325" s="1">
        <f t="shared" si="1032"/>
        <v>222.64</v>
      </c>
      <c r="DO325" s="52">
        <f t="shared" si="1033"/>
        <v>222.64</v>
      </c>
      <c r="DQ325" s="52">
        <f t="shared" si="1034"/>
        <v>92</v>
      </c>
    </row>
    <row r="326" spans="1:121" ht="15.75" hidden="1" customHeight="1" x14ac:dyDescent="0.25">
      <c r="A326" s="128"/>
      <c r="B326" s="129">
        <v>283</v>
      </c>
      <c r="C326" s="101" t="s">
        <v>737</v>
      </c>
      <c r="D326" s="102" t="s">
        <v>738</v>
      </c>
      <c r="E326" s="89">
        <v>23150</v>
      </c>
      <c r="F326" s="130">
        <v>3.51</v>
      </c>
      <c r="G326" s="104">
        <v>1</v>
      </c>
      <c r="H326" s="105"/>
      <c r="I326" s="106">
        <v>1.4</v>
      </c>
      <c r="J326" s="106">
        <v>1.68</v>
      </c>
      <c r="K326" s="106">
        <v>2.23</v>
      </c>
      <c r="L326" s="107">
        <v>2.57</v>
      </c>
      <c r="M326" s="110">
        <v>42</v>
      </c>
      <c r="N326" s="109">
        <f>(M326*$E326*$F326*$G326*$I326*$N$11)</f>
        <v>5255670.42</v>
      </c>
      <c r="O326" s="110">
        <v>58</v>
      </c>
      <c r="P326" s="110">
        <f>(O326*$E326*$F326*$G326*$I326*$P$11)</f>
        <v>7257830.5800000001</v>
      </c>
      <c r="Q326" s="110">
        <v>15</v>
      </c>
      <c r="R326" s="109">
        <f>(Q326*$E326*$F326*$G326*$I326*$R$11)</f>
        <v>1877025.1500000001</v>
      </c>
      <c r="S326" s="110"/>
      <c r="T326" s="109">
        <f t="shared" si="1086"/>
        <v>0</v>
      </c>
      <c r="U326" s="110"/>
      <c r="V326" s="109">
        <f>(U326*$E326*$F326*$G326*$I326*$V$11)</f>
        <v>0</v>
      </c>
      <c r="W326" s="110"/>
      <c r="X326" s="109">
        <f>(W326*$E326*$F326*$G326*$I326*$X$11)</f>
        <v>0</v>
      </c>
      <c r="Y326" s="110"/>
      <c r="Z326" s="109">
        <f>(Y326*$E326*$F326*$G326*$I326*$Z$11)</f>
        <v>0</v>
      </c>
      <c r="AA326" s="110"/>
      <c r="AB326" s="109">
        <f>(AA326*$E326*$F326*$G326*$I326*$AB$11)</f>
        <v>0</v>
      </c>
      <c r="AC326" s="110"/>
      <c r="AD326" s="109">
        <f>(AC326*$E326*$F326*$G326*$I326*$AD$11)</f>
        <v>0</v>
      </c>
      <c r="AE326" s="110"/>
      <c r="AF326" s="109">
        <f>(AE326*$E326*$F326*$G326*$I326*$AF$11)</f>
        <v>0</v>
      </c>
      <c r="AG326" s="112"/>
      <c r="AH326" s="109">
        <f>(AG326*$E326*$F326*$G326*$I326*$AH$11)</f>
        <v>0</v>
      </c>
      <c r="AI326" s="110">
        <v>15</v>
      </c>
      <c r="AJ326" s="109">
        <f>(AI326*$E326*$F326*$G326*$I326*$AJ$11)</f>
        <v>1877025.1500000001</v>
      </c>
      <c r="AK326" s="110">
        <v>12</v>
      </c>
      <c r="AL326" s="110">
        <f>(AK326*$E326*$F326*$G326*$I326*$AL$11)</f>
        <v>1501620.1199999999</v>
      </c>
      <c r="AM326" s="110">
        <v>5</v>
      </c>
      <c r="AN326" s="109">
        <f>(AM326*$E326*$F326*$G326*$J326*$AN$11)</f>
        <v>750810.06</v>
      </c>
      <c r="AO326" s="132"/>
      <c r="AP326" s="109">
        <f>(AO326*$E326*$F326*$G326*$J326*$AP$11)</f>
        <v>0</v>
      </c>
      <c r="AQ326" s="110"/>
      <c r="AR326" s="116">
        <f>(AQ326*$E326*$F326*$G326*$J326*$AR$11)</f>
        <v>0</v>
      </c>
      <c r="AS326" s="110"/>
      <c r="AT326" s="109">
        <f>(AS326*$E326*$F326*$G326*$I326*$AT$11)</f>
        <v>0</v>
      </c>
      <c r="AU326" s="110"/>
      <c r="AV326" s="110">
        <f>(AU326*$E326*$F326*$G326*$I326*$AV$11)</f>
        <v>0</v>
      </c>
      <c r="AW326" s="110"/>
      <c r="AX326" s="109">
        <f>(AW326*$E326*$F326*$G326*$I326*$AX$11)</f>
        <v>0</v>
      </c>
      <c r="AY326" s="110"/>
      <c r="AZ326" s="109">
        <f>(AY326*$E326*$F326*$G326*$I326*$AZ$11)</f>
        <v>0</v>
      </c>
      <c r="BA326" s="110"/>
      <c r="BB326" s="109">
        <f>(BA326*$E326*$F326*$G326*$I326*$BB$11)</f>
        <v>0</v>
      </c>
      <c r="BC326" s="110"/>
      <c r="BD326" s="109">
        <f>(BC326*$E326*$F326*$G326*$I326*$BD$11)</f>
        <v>0</v>
      </c>
      <c r="BE326" s="110">
        <v>10</v>
      </c>
      <c r="BF326" s="109">
        <f>(BE326*$E326*$F326*$G326*$I326*$BF$11)</f>
        <v>1456116.48</v>
      </c>
      <c r="BG326" s="110">
        <v>14</v>
      </c>
      <c r="BH326" s="109">
        <f>(BG326*$E326*$F326*$G326*$J326*$BH$11)</f>
        <v>1911152.88</v>
      </c>
      <c r="BI326" s="110"/>
      <c r="BJ326" s="109">
        <f>(BI326*$E326*$F326*$G326*$J326*$BJ$11)</f>
        <v>0</v>
      </c>
      <c r="BK326" s="110"/>
      <c r="BL326" s="109">
        <f>(BK326*$E326*$F326*$G326*$J326*$BL$11)</f>
        <v>0</v>
      </c>
      <c r="BM326" s="110">
        <v>10</v>
      </c>
      <c r="BN326" s="109">
        <f>(BM326*$E326*$F326*$G326*$J326*$BN$11)</f>
        <v>1365109.2</v>
      </c>
      <c r="BO326" s="110">
        <v>2</v>
      </c>
      <c r="BP326" s="109">
        <f>(BO326*$E326*$F326*$G326*$J326*$BP$11)</f>
        <v>245719.65599999999</v>
      </c>
      <c r="BQ326" s="110">
        <v>1</v>
      </c>
      <c r="BR326" s="109">
        <f>(BQ326*$E326*$F326*$G326*$J326*$BR$11)</f>
        <v>174733.97759999998</v>
      </c>
      <c r="BS326" s="110">
        <v>4</v>
      </c>
      <c r="BT326" s="116">
        <f>(BS326*$E326*$F326*$G326*$J326*$BT$11)</f>
        <v>600648.04799999995</v>
      </c>
      <c r="BU326" s="133"/>
      <c r="BV326" s="109">
        <f>(BU326*$E326*$F326*$G326*$I326*$BV$11)</f>
        <v>0</v>
      </c>
      <c r="BW326" s="110"/>
      <c r="BX326" s="109">
        <f>(BW326*$E326*$F326*$G326*$I326*$BX$11)</f>
        <v>0</v>
      </c>
      <c r="BY326" s="110"/>
      <c r="BZ326" s="109">
        <f>(BY326*$E326*$F326*$G326*$I326*$BZ$11)</f>
        <v>0</v>
      </c>
      <c r="CA326" s="110">
        <v>6</v>
      </c>
      <c r="CB326" s="109">
        <f>(CA326*$E326*$F326*$G326*$J326*$CB$11)</f>
        <v>819065.5199999999</v>
      </c>
      <c r="CC326" s="134"/>
      <c r="CD326" s="110">
        <f>(CC326*$E326*$F326*$G326*$I326*$CD$11)</f>
        <v>0</v>
      </c>
      <c r="CE326" s="110"/>
      <c r="CF326" s="109">
        <f>(CE326*$E326*$F326*$G326*$I326*$CF$11)</f>
        <v>0</v>
      </c>
      <c r="CG326" s="110"/>
      <c r="CH326" s="109">
        <f>(CG326*$E326*$F326*$G326*$I326*$CH$11)</f>
        <v>0</v>
      </c>
      <c r="CI326" s="110">
        <v>3</v>
      </c>
      <c r="CJ326" s="109">
        <f>(CI326*$E326*$F326*$G326*$I326*$CJ$11)</f>
        <v>238894.10999999993</v>
      </c>
      <c r="CK326" s="110">
        <v>4</v>
      </c>
      <c r="CL326" s="109">
        <f>(CK326*$E326*$F326*$G326*$I326*$CL$11)</f>
        <v>546043.67999999993</v>
      </c>
      <c r="CM326" s="110">
        <v>9</v>
      </c>
      <c r="CN326" s="109">
        <f>(CM326*$E326*$F326*$G326*$I326*$CN$11)</f>
        <v>1023831.8999999999</v>
      </c>
      <c r="CO326" s="110">
        <v>7</v>
      </c>
      <c r="CP326" s="109">
        <f>(CO326*$E326*$F326*$G326*$I326*$CP$11)</f>
        <v>883908.20700000005</v>
      </c>
      <c r="CQ326" s="110">
        <v>16</v>
      </c>
      <c r="CR326" s="109">
        <f>(CQ326*$E326*$F326*$G326*$J326*$CR$11)</f>
        <v>2424433.9391999999</v>
      </c>
      <c r="CS326" s="110">
        <v>2</v>
      </c>
      <c r="CT326" s="109">
        <f>(CS326*$E326*$F326*$G326*$J326*$CT$11)</f>
        <v>327626.20799999993</v>
      </c>
      <c r="CU326" s="110"/>
      <c r="CV326" s="109">
        <f>(CU326*$E326*$F326*$G326*$J326*$CV$11)</f>
        <v>0</v>
      </c>
      <c r="CW326" s="132"/>
      <c r="CX326" s="109">
        <f>(CW326*$E326*$F326*$G326*$J326*$CX$11)</f>
        <v>0</v>
      </c>
      <c r="CY326" s="110"/>
      <c r="CZ326" s="116">
        <f>(CY326*$E326*$F326*$G326*$J326*$CZ$11)</f>
        <v>0</v>
      </c>
      <c r="DA326" s="110"/>
      <c r="DB326" s="109">
        <f>(DA326*$E326*$F326*$G326*$J326*$DB$11)</f>
        <v>0</v>
      </c>
      <c r="DC326" s="134"/>
      <c r="DD326" s="109">
        <f>(DC326*$E326*$F326*$G326*$J326*$DD$11)</f>
        <v>0</v>
      </c>
      <c r="DE326" s="110">
        <v>5</v>
      </c>
      <c r="DF326" s="109">
        <f>(DE326*$E326*$F326*$G326*$J326*$DF$11)</f>
        <v>819065.5199999999</v>
      </c>
      <c r="DG326" s="110"/>
      <c r="DH326" s="109">
        <f>(DG326*$E326*$F326*$G326*$K326*$DH$11)</f>
        <v>0</v>
      </c>
      <c r="DI326" s="110"/>
      <c r="DJ326" s="122">
        <f>(DI326*$E326*$F326*$G326*$L326*$DJ$11)</f>
        <v>0</v>
      </c>
      <c r="DK326" s="123">
        <f t="shared" si="1031"/>
        <v>240</v>
      </c>
      <c r="DL326" s="122">
        <f t="shared" si="1031"/>
        <v>31356330.805799995</v>
      </c>
      <c r="DM326" s="1"/>
      <c r="DN326" s="1">
        <f t="shared" si="1032"/>
        <v>842.4</v>
      </c>
      <c r="DO326" s="52">
        <f t="shared" si="1033"/>
        <v>842.4</v>
      </c>
      <c r="DQ326" s="52">
        <f t="shared" si="1034"/>
        <v>240</v>
      </c>
    </row>
    <row r="327" spans="1:121" ht="15.75" hidden="1" customHeight="1" x14ac:dyDescent="0.25">
      <c r="A327" s="128"/>
      <c r="B327" s="129">
        <v>284</v>
      </c>
      <c r="C327" s="101" t="s">
        <v>739</v>
      </c>
      <c r="D327" s="102" t="s">
        <v>740</v>
      </c>
      <c r="E327" s="89">
        <v>23150</v>
      </c>
      <c r="F327" s="130">
        <v>4.0199999999999996</v>
      </c>
      <c r="G327" s="104">
        <v>1</v>
      </c>
      <c r="H327" s="105"/>
      <c r="I327" s="106">
        <v>1.4</v>
      </c>
      <c r="J327" s="106">
        <v>1.68</v>
      </c>
      <c r="K327" s="106">
        <v>2.23</v>
      </c>
      <c r="L327" s="107">
        <v>2.57</v>
      </c>
      <c r="M327" s="110">
        <v>1</v>
      </c>
      <c r="N327" s="109">
        <f>(M327*$E327*$F327*$G327*$I327*$N$11)</f>
        <v>143317.01999999999</v>
      </c>
      <c r="O327" s="110">
        <v>3</v>
      </c>
      <c r="P327" s="110">
        <f>(O327*$E327*$F327*$G327*$I327*$P$11)</f>
        <v>429951.05999999994</v>
      </c>
      <c r="Q327" s="110">
        <v>0</v>
      </c>
      <c r="R327" s="109">
        <f>(Q327*$E327*$F327*$G327*$I327*$R$11)</f>
        <v>0</v>
      </c>
      <c r="S327" s="110"/>
      <c r="T327" s="109">
        <f t="shared" si="1086"/>
        <v>0</v>
      </c>
      <c r="U327" s="110"/>
      <c r="V327" s="109">
        <f>(U327*$E327*$F327*$G327*$I327*$V$11)</f>
        <v>0</v>
      </c>
      <c r="W327" s="110"/>
      <c r="X327" s="109">
        <f>(W327*$E327*$F327*$G327*$I327*$X$11)</f>
        <v>0</v>
      </c>
      <c r="Y327" s="110"/>
      <c r="Z327" s="109">
        <f>(Y327*$E327*$F327*$G327*$I327*$Z$11)</f>
        <v>0</v>
      </c>
      <c r="AA327" s="110"/>
      <c r="AB327" s="109">
        <f>(AA327*$E327*$F327*$G327*$I327*$AB$11)</f>
        <v>0</v>
      </c>
      <c r="AC327" s="110"/>
      <c r="AD327" s="109">
        <f>(AC327*$E327*$F327*$G327*$I327*$AD$11)</f>
        <v>0</v>
      </c>
      <c r="AE327" s="110"/>
      <c r="AF327" s="109">
        <f>(AE327*$E327*$F327*$G327*$I327*$AF$11)</f>
        <v>0</v>
      </c>
      <c r="AG327" s="112"/>
      <c r="AH327" s="109">
        <f>(AG327*$E327*$F327*$G327*$I327*$AH$11)</f>
        <v>0</v>
      </c>
      <c r="AI327" s="110"/>
      <c r="AJ327" s="109">
        <f>(AI327*$E327*$F327*$G327*$I327*$AJ$11)</f>
        <v>0</v>
      </c>
      <c r="AK327" s="110"/>
      <c r="AL327" s="110">
        <f>(AK327*$E327*$F327*$G327*$I327*$AL$11)</f>
        <v>0</v>
      </c>
      <c r="AM327" s="110">
        <v>2</v>
      </c>
      <c r="AN327" s="109">
        <f>(AM327*$E327*$F327*$G327*$J327*$AN$11)</f>
        <v>343960.84799999994</v>
      </c>
      <c r="AO327" s="132"/>
      <c r="AP327" s="109">
        <f>(AO327*$E327*$F327*$G327*$J327*$AP$11)</f>
        <v>0</v>
      </c>
      <c r="AQ327" s="110"/>
      <c r="AR327" s="116">
        <f>(AQ327*$E327*$F327*$G327*$J327*$AR$11)</f>
        <v>0</v>
      </c>
      <c r="AS327" s="110"/>
      <c r="AT327" s="109">
        <f>(AS327*$E327*$F327*$G327*$I327*$AT$11)</f>
        <v>0</v>
      </c>
      <c r="AU327" s="110"/>
      <c r="AV327" s="110">
        <f>(AU327*$E327*$F327*$G327*$I327*$AV$11)</f>
        <v>0</v>
      </c>
      <c r="AW327" s="110"/>
      <c r="AX327" s="109">
        <f>(AW327*$E327*$F327*$G327*$I327*$AX$11)</f>
        <v>0</v>
      </c>
      <c r="AY327" s="110"/>
      <c r="AZ327" s="109">
        <f>(AY327*$E327*$F327*$G327*$I327*$AZ$11)</f>
        <v>0</v>
      </c>
      <c r="BA327" s="110"/>
      <c r="BB327" s="109">
        <f>(BA327*$E327*$F327*$G327*$I327*$BB$11)</f>
        <v>0</v>
      </c>
      <c r="BC327" s="110"/>
      <c r="BD327" s="109">
        <f>(BC327*$E327*$F327*$G327*$I327*$BD$11)</f>
        <v>0</v>
      </c>
      <c r="BE327" s="110">
        <v>0</v>
      </c>
      <c r="BF327" s="109">
        <f>(BE327*$E327*$F327*$G327*$I327*$BF$11)</f>
        <v>0</v>
      </c>
      <c r="BG327" s="110"/>
      <c r="BH327" s="109">
        <f>(BG327*$E327*$F327*$G327*$J327*$BH$11)</f>
        <v>0</v>
      </c>
      <c r="BI327" s="110"/>
      <c r="BJ327" s="109">
        <f>(BI327*$E327*$F327*$G327*$J327*$BJ$11)</f>
        <v>0</v>
      </c>
      <c r="BK327" s="110"/>
      <c r="BL327" s="109">
        <f>(BK327*$E327*$F327*$G327*$J327*$BL$11)</f>
        <v>0</v>
      </c>
      <c r="BM327" s="110"/>
      <c r="BN327" s="109">
        <f>(BM327*$E327*$F327*$G327*$J327*$BN$11)</f>
        <v>0</v>
      </c>
      <c r="BO327" s="110"/>
      <c r="BP327" s="109">
        <f>(BO327*$E327*$F327*$G327*$J327*$BP$11)</f>
        <v>0</v>
      </c>
      <c r="BQ327" s="110"/>
      <c r="BR327" s="109">
        <f>(BQ327*$E327*$F327*$G327*$J327*$BR$11)</f>
        <v>0</v>
      </c>
      <c r="BS327" s="110"/>
      <c r="BT327" s="116">
        <f>(BS327*$E327*$F327*$G327*$J327*$BT$11)</f>
        <v>0</v>
      </c>
      <c r="BU327" s="133"/>
      <c r="BV327" s="109">
        <f>(BU327*$E327*$F327*$G327*$I327*$BV$11)</f>
        <v>0</v>
      </c>
      <c r="BW327" s="110"/>
      <c r="BX327" s="109">
        <f>(BW327*$E327*$F327*$G327*$I327*$BX$11)</f>
        <v>0</v>
      </c>
      <c r="BY327" s="110"/>
      <c r="BZ327" s="109">
        <f>(BY327*$E327*$F327*$G327*$I327*$BZ$11)</f>
        <v>0</v>
      </c>
      <c r="CA327" s="110"/>
      <c r="CB327" s="109">
        <f>(CA327*$E327*$F327*$G327*$J327*$CB$11)</f>
        <v>0</v>
      </c>
      <c r="CC327" s="134"/>
      <c r="CD327" s="110">
        <f>(CC327*$E327*$F327*$G327*$I327*$CD$11)</f>
        <v>0</v>
      </c>
      <c r="CE327" s="110"/>
      <c r="CF327" s="109">
        <f>(CE327*$E327*$F327*$G327*$I327*$CF$11)</f>
        <v>0</v>
      </c>
      <c r="CG327" s="110"/>
      <c r="CH327" s="109">
        <f>(CG327*$E327*$F327*$G327*$I327*$CH$11)</f>
        <v>0</v>
      </c>
      <c r="CI327" s="110"/>
      <c r="CJ327" s="109">
        <f>(CI327*$E327*$F327*$G327*$I327*$CJ$11)</f>
        <v>0</v>
      </c>
      <c r="CK327" s="110"/>
      <c r="CL327" s="109">
        <f>(CK327*$E327*$F327*$G327*$I327*$CL$11)</f>
        <v>0</v>
      </c>
      <c r="CM327" s="110"/>
      <c r="CN327" s="109">
        <f>(CM327*$E327*$F327*$G327*$I327*$CN$11)</f>
        <v>0</v>
      </c>
      <c r="CO327" s="110"/>
      <c r="CP327" s="109">
        <f>(CO327*$E327*$F327*$G327*$I327*$CP$11)</f>
        <v>0</v>
      </c>
      <c r="CQ327" s="110"/>
      <c r="CR327" s="109">
        <f>(CQ327*$E327*$F327*$G327*$J327*$CR$11)</f>
        <v>0</v>
      </c>
      <c r="CS327" s="110"/>
      <c r="CT327" s="109">
        <f>(CS327*$E327*$F327*$G327*$J327*$CT$11)</f>
        <v>0</v>
      </c>
      <c r="CU327" s="110"/>
      <c r="CV327" s="109">
        <f>(CU327*$E327*$F327*$G327*$J327*$CV$11)</f>
        <v>0</v>
      </c>
      <c r="CW327" s="132">
        <v>0</v>
      </c>
      <c r="CX327" s="109">
        <f>(CW327*$E327*$F327*$G327*$J327*$CX$11)</f>
        <v>0</v>
      </c>
      <c r="CY327" s="110"/>
      <c r="CZ327" s="116">
        <f>(CY327*$E327*$F327*$G327*$J327*$CZ$11)</f>
        <v>0</v>
      </c>
      <c r="DA327" s="110"/>
      <c r="DB327" s="109">
        <f>(DA327*$E327*$F327*$G327*$J327*$DB$11)</f>
        <v>0</v>
      </c>
      <c r="DC327" s="134"/>
      <c r="DD327" s="109">
        <f>(DC327*$E327*$F327*$G327*$J327*$DD$11)</f>
        <v>0</v>
      </c>
      <c r="DE327" s="110"/>
      <c r="DF327" s="109">
        <f>(DE327*$E327*$F327*$G327*$J327*$DF$11)</f>
        <v>0</v>
      </c>
      <c r="DG327" s="110"/>
      <c r="DH327" s="109">
        <f>(DG327*$E327*$F327*$G327*$K327*$DH$11)</f>
        <v>0</v>
      </c>
      <c r="DI327" s="110"/>
      <c r="DJ327" s="122">
        <f>(DI327*$E327*$F327*$G327*$L327*$DJ$11)</f>
        <v>0</v>
      </c>
      <c r="DK327" s="123">
        <f t="shared" si="1031"/>
        <v>6</v>
      </c>
      <c r="DL327" s="122">
        <f t="shared" si="1031"/>
        <v>917228.92799999984</v>
      </c>
      <c r="DM327" s="1"/>
      <c r="DN327" s="1">
        <f t="shared" si="1032"/>
        <v>24.119999999999997</v>
      </c>
      <c r="DO327" s="52">
        <f t="shared" si="1033"/>
        <v>24.119999999999997</v>
      </c>
      <c r="DQ327" s="52">
        <f t="shared" si="1034"/>
        <v>6</v>
      </c>
    </row>
    <row r="328" spans="1:121" ht="30" hidden="1" customHeight="1" x14ac:dyDescent="0.25">
      <c r="A328" s="128"/>
      <c r="B328" s="129">
        <v>285</v>
      </c>
      <c r="C328" s="101" t="s">
        <v>741</v>
      </c>
      <c r="D328" s="102" t="s">
        <v>742</v>
      </c>
      <c r="E328" s="89">
        <v>23150</v>
      </c>
      <c r="F328" s="130">
        <v>0.84</v>
      </c>
      <c r="G328" s="104">
        <v>1</v>
      </c>
      <c r="H328" s="105"/>
      <c r="I328" s="106">
        <v>1.4</v>
      </c>
      <c r="J328" s="106">
        <v>1.68</v>
      </c>
      <c r="K328" s="106">
        <v>2.23</v>
      </c>
      <c r="L328" s="107">
        <v>2.57</v>
      </c>
      <c r="M328" s="110">
        <v>20</v>
      </c>
      <c r="N328" s="109">
        <f>(M328*$E328*$F328*$G328*$I328*$N$11)</f>
        <v>598936.80000000005</v>
      </c>
      <c r="O328" s="110">
        <v>39</v>
      </c>
      <c r="P328" s="110">
        <f>(O328*$E328*$F328*$G328*$I328*$P$11)</f>
        <v>1167926.76</v>
      </c>
      <c r="Q328" s="110">
        <v>4</v>
      </c>
      <c r="R328" s="109">
        <f>(Q328*$E328*$F328*$G328*$I328*$R$11)</f>
        <v>119787.36</v>
      </c>
      <c r="S328" s="110"/>
      <c r="T328" s="109">
        <f t="shared" si="1086"/>
        <v>0</v>
      </c>
      <c r="U328" s="110">
        <v>5</v>
      </c>
      <c r="V328" s="109">
        <f>(U328*$E328*$F328*$G328*$I328*$V$11)</f>
        <v>149734.20000000001</v>
      </c>
      <c r="W328" s="110">
        <v>0</v>
      </c>
      <c r="X328" s="109">
        <f>(W328*$E328*$F328*$G328*$I328*$X$11)</f>
        <v>0</v>
      </c>
      <c r="Y328" s="110"/>
      <c r="Z328" s="109">
        <f>(Y328*$E328*$F328*$G328*$I328*$Z$11)</f>
        <v>0</v>
      </c>
      <c r="AA328" s="110">
        <v>0</v>
      </c>
      <c r="AB328" s="109">
        <f>(AA328*$E328*$F328*$G328*$I328*$AB$11)</f>
        <v>0</v>
      </c>
      <c r="AC328" s="110"/>
      <c r="AD328" s="109">
        <f>(AC328*$E328*$F328*$G328*$I328*$AD$11)</f>
        <v>0</v>
      </c>
      <c r="AE328" s="110">
        <v>0</v>
      </c>
      <c r="AF328" s="109">
        <f>(AE328*$E328*$F328*$G328*$I328*$AF$11)</f>
        <v>0</v>
      </c>
      <c r="AG328" s="110">
        <v>20</v>
      </c>
      <c r="AH328" s="109">
        <f>(AG328*$E328*$F328*$G328*$I328*$AH$11)</f>
        <v>598936.80000000005</v>
      </c>
      <c r="AI328" s="110">
        <v>3</v>
      </c>
      <c r="AJ328" s="109">
        <f>(AI328*$E328*$F328*$G328*$I328*$AJ$11)</f>
        <v>89840.52</v>
      </c>
      <c r="AK328" s="110">
        <v>1</v>
      </c>
      <c r="AL328" s="110">
        <f>(AK328*$E328*$F328*$G328*$I328*$AL$11)</f>
        <v>29946.84</v>
      </c>
      <c r="AM328" s="110">
        <v>67</v>
      </c>
      <c r="AN328" s="109">
        <f>(AM328*$E328*$F328*$G328*$J328*$AN$11)</f>
        <v>2407725.9359999998</v>
      </c>
      <c r="AO328" s="132">
        <v>2</v>
      </c>
      <c r="AP328" s="109">
        <f>(AO328*$E328*$F328*$G328*$J328*$AP$11)</f>
        <v>71872.415999999997</v>
      </c>
      <c r="AQ328" s="110"/>
      <c r="AR328" s="116">
        <f>(AQ328*$E328*$F328*$G328*$J328*$AR$11)</f>
        <v>0</v>
      </c>
      <c r="AS328" s="110"/>
      <c r="AT328" s="109">
        <f>(AS328*$E328*$F328*$G328*$I328*$AT$11)</f>
        <v>0</v>
      </c>
      <c r="AU328" s="110"/>
      <c r="AV328" s="110">
        <f>(AU328*$E328*$F328*$G328*$I328*$AV$11)</f>
        <v>0</v>
      </c>
      <c r="AW328" s="110"/>
      <c r="AX328" s="109">
        <f>(AW328*$E328*$F328*$G328*$I328*$AX$11)</f>
        <v>0</v>
      </c>
      <c r="AY328" s="110">
        <v>0</v>
      </c>
      <c r="AZ328" s="109">
        <f>(AY328*$E328*$F328*$G328*$I328*$AZ$11)</f>
        <v>0</v>
      </c>
      <c r="BA328" s="110">
        <v>0</v>
      </c>
      <c r="BB328" s="109">
        <f>(BA328*$E328*$F328*$G328*$I328*$BB$11)</f>
        <v>0</v>
      </c>
      <c r="BC328" s="110">
        <v>0</v>
      </c>
      <c r="BD328" s="109">
        <f>(BC328*$E328*$F328*$G328*$I328*$BD$11)</f>
        <v>0</v>
      </c>
      <c r="BE328" s="110">
        <v>2</v>
      </c>
      <c r="BF328" s="109">
        <f>(BE328*$E328*$F328*$G328*$I328*$BF$11)</f>
        <v>69694.463999999993</v>
      </c>
      <c r="BG328" s="110"/>
      <c r="BH328" s="109">
        <f>(BG328*$E328*$F328*$G328*$J328*$BH$11)</f>
        <v>0</v>
      </c>
      <c r="BI328" s="110">
        <v>0</v>
      </c>
      <c r="BJ328" s="109">
        <f>(BI328*$E328*$F328*$G328*$J328*$BJ$11)</f>
        <v>0</v>
      </c>
      <c r="BK328" s="110">
        <v>0</v>
      </c>
      <c r="BL328" s="109">
        <f>(BK328*$E328*$F328*$G328*$J328*$BL$11)</f>
        <v>0</v>
      </c>
      <c r="BM328" s="110"/>
      <c r="BN328" s="109">
        <f>(BM328*$E328*$F328*$G328*$J328*$BN$11)</f>
        <v>0</v>
      </c>
      <c r="BO328" s="110"/>
      <c r="BP328" s="109">
        <f>(BO328*$E328*$F328*$G328*$J328*$BP$11)</f>
        <v>0</v>
      </c>
      <c r="BQ328" s="110">
        <v>7</v>
      </c>
      <c r="BR328" s="109">
        <f>(BQ328*$E328*$F328*$G328*$J328*$BR$11)</f>
        <v>292716.7488</v>
      </c>
      <c r="BS328" s="110">
        <v>4</v>
      </c>
      <c r="BT328" s="116">
        <f>(BS328*$E328*$F328*$G328*$J328*$BT$11)</f>
        <v>143744.83199999999</v>
      </c>
      <c r="BU328" s="133">
        <v>0</v>
      </c>
      <c r="BV328" s="109">
        <f>(BU328*$E328*$F328*$G328*$I328*$BV$11)</f>
        <v>0</v>
      </c>
      <c r="BW328" s="110">
        <v>0</v>
      </c>
      <c r="BX328" s="109">
        <f>(BW328*$E328*$F328*$G328*$I328*$BX$11)</f>
        <v>0</v>
      </c>
      <c r="BY328" s="110">
        <v>0</v>
      </c>
      <c r="BZ328" s="109">
        <f>(BY328*$E328*$F328*$G328*$I328*$BZ$11)</f>
        <v>0</v>
      </c>
      <c r="CA328" s="110"/>
      <c r="CB328" s="109">
        <f>(CA328*$E328*$F328*$G328*$J328*$CB$11)</f>
        <v>0</v>
      </c>
      <c r="CC328" s="134"/>
      <c r="CD328" s="110">
        <f>(CC328*$E328*$F328*$G328*$I328*$CD$11)</f>
        <v>0</v>
      </c>
      <c r="CE328" s="110"/>
      <c r="CF328" s="109">
        <f>(CE328*$E328*$F328*$G328*$I328*$CF$11)</f>
        <v>0</v>
      </c>
      <c r="CG328" s="110"/>
      <c r="CH328" s="109">
        <f>(CG328*$E328*$F328*$G328*$I328*$CH$11)</f>
        <v>0</v>
      </c>
      <c r="CI328" s="110"/>
      <c r="CJ328" s="109">
        <f>(CI328*$E328*$F328*$G328*$I328*$CJ$11)</f>
        <v>0</v>
      </c>
      <c r="CK328" s="110"/>
      <c r="CL328" s="109">
        <f>(CK328*$E328*$F328*$G328*$I328*$CL$11)</f>
        <v>0</v>
      </c>
      <c r="CM328" s="110">
        <v>3</v>
      </c>
      <c r="CN328" s="109">
        <f>(CM328*$E328*$F328*$G328*$I328*$CN$11)</f>
        <v>81673.2</v>
      </c>
      <c r="CO328" s="110"/>
      <c r="CP328" s="109">
        <f>(CO328*$E328*$F328*$G328*$I328*$CP$11)</f>
        <v>0</v>
      </c>
      <c r="CQ328" s="110">
        <v>2</v>
      </c>
      <c r="CR328" s="109">
        <f>(CQ328*$E328*$F328*$G328*$J328*$CR$11)</f>
        <v>72525.801600000006</v>
      </c>
      <c r="CS328" s="110"/>
      <c r="CT328" s="109">
        <f>(CS328*$E328*$F328*$G328*$J328*$CT$11)</f>
        <v>0</v>
      </c>
      <c r="CU328" s="110">
        <v>0</v>
      </c>
      <c r="CV328" s="109">
        <f>(CU328*$E328*$F328*$G328*$J328*$CV$11)</f>
        <v>0</v>
      </c>
      <c r="CW328" s="132"/>
      <c r="CX328" s="109">
        <f>(CW328*$E328*$F328*$G328*$J328*$CX$11)</f>
        <v>0</v>
      </c>
      <c r="CY328" s="110">
        <v>0</v>
      </c>
      <c r="CZ328" s="116">
        <f>(CY328*$E328*$F328*$G328*$J328*$CZ$11)</f>
        <v>0</v>
      </c>
      <c r="DA328" s="110"/>
      <c r="DB328" s="109">
        <f>(DA328*$E328*$F328*$G328*$J328*$DB$11)</f>
        <v>0</v>
      </c>
      <c r="DC328" s="134"/>
      <c r="DD328" s="109">
        <f>(DC328*$E328*$F328*$G328*$J328*$DD$11)</f>
        <v>0</v>
      </c>
      <c r="DE328" s="110"/>
      <c r="DF328" s="109">
        <f>(DE328*$E328*$F328*$G328*$J328*$DF$11)</f>
        <v>0</v>
      </c>
      <c r="DG328" s="110"/>
      <c r="DH328" s="109">
        <f>(DG328*$E328*$F328*$G328*$K328*$DH$11)</f>
        <v>0</v>
      </c>
      <c r="DI328" s="110"/>
      <c r="DJ328" s="122">
        <f>(DI328*$E328*$F328*$G328*$L328*$DJ$11)</f>
        <v>0</v>
      </c>
      <c r="DK328" s="123">
        <f t="shared" si="1031"/>
        <v>179</v>
      </c>
      <c r="DL328" s="122">
        <f t="shared" si="1031"/>
        <v>5895062.6784000006</v>
      </c>
      <c r="DM328" s="1"/>
      <c r="DN328" s="1">
        <f t="shared" si="1032"/>
        <v>150.35999999999999</v>
      </c>
      <c r="DO328" s="52">
        <f t="shared" si="1033"/>
        <v>150.35999999999999</v>
      </c>
      <c r="DQ328" s="52">
        <f t="shared" si="1034"/>
        <v>179</v>
      </c>
    </row>
    <row r="329" spans="1:121" ht="49.5" hidden="1" customHeight="1" x14ac:dyDescent="0.25">
      <c r="A329" s="128"/>
      <c r="B329" s="129">
        <v>286</v>
      </c>
      <c r="C329" s="101" t="s">
        <v>743</v>
      </c>
      <c r="D329" s="102" t="s">
        <v>744</v>
      </c>
      <c r="E329" s="89">
        <v>23150</v>
      </c>
      <c r="F329" s="130">
        <v>0.5</v>
      </c>
      <c r="G329" s="104">
        <v>1</v>
      </c>
      <c r="H329" s="105"/>
      <c r="I329" s="106">
        <v>1.4</v>
      </c>
      <c r="J329" s="106">
        <v>1.68</v>
      </c>
      <c r="K329" s="106">
        <v>2.23</v>
      </c>
      <c r="L329" s="107">
        <v>2.57</v>
      </c>
      <c r="M329" s="110">
        <v>2</v>
      </c>
      <c r="N329" s="109">
        <f>(M329*$E329*$F329*$G329*$I329*$N$11)</f>
        <v>35651</v>
      </c>
      <c r="O329" s="110">
        <v>3</v>
      </c>
      <c r="P329" s="110">
        <f>(O329*$E329*$F329*$G329*$I329*$P$11)</f>
        <v>53476.500000000007</v>
      </c>
      <c r="Q329" s="110">
        <v>46</v>
      </c>
      <c r="R329" s="109">
        <f>(Q329*$E329*$F329*$G329*$I329*$R$11)</f>
        <v>819973.00000000012</v>
      </c>
      <c r="S329" s="110"/>
      <c r="T329" s="109">
        <f t="shared" si="1086"/>
        <v>0</v>
      </c>
      <c r="U329" s="110"/>
      <c r="V329" s="109">
        <f>(U329*$E329*$F329*$G329*$I329*$V$11)</f>
        <v>0</v>
      </c>
      <c r="W329" s="110">
        <v>0</v>
      </c>
      <c r="X329" s="109">
        <f>(W329*$E329*$F329*$G329*$I329*$X$11)</f>
        <v>0</v>
      </c>
      <c r="Y329" s="110"/>
      <c r="Z329" s="109">
        <f>(Y329*$E329*$F329*$G329*$I329*$Z$11)</f>
        <v>0</v>
      </c>
      <c r="AA329" s="110">
        <v>0</v>
      </c>
      <c r="AB329" s="109">
        <f>(AA329*$E329*$F329*$G329*$I329*$AB$11)</f>
        <v>0</v>
      </c>
      <c r="AC329" s="110"/>
      <c r="AD329" s="109">
        <f>(AC329*$E329*$F329*$G329*$I329*$AD$11)</f>
        <v>0</v>
      </c>
      <c r="AE329" s="110"/>
      <c r="AF329" s="109">
        <f>(AE329*$E329*$F329*$G329*$I329*$AF$11)</f>
        <v>0</v>
      </c>
      <c r="AG329" s="110">
        <v>5</v>
      </c>
      <c r="AH329" s="109">
        <f>(AG329*$E329*$F329*$G329*$I329*$AH$11)</f>
        <v>89127.5</v>
      </c>
      <c r="AI329" s="110">
        <v>10</v>
      </c>
      <c r="AJ329" s="109">
        <f>(AI329*$E329*$F329*$G329*$I329*$AJ$11)</f>
        <v>178255</v>
      </c>
      <c r="AK329" s="110">
        <v>6</v>
      </c>
      <c r="AL329" s="110">
        <f>(AK329*$E329*$F329*$G329*$I329*$AL$11)</f>
        <v>106953.00000000001</v>
      </c>
      <c r="AM329" s="110">
        <v>5</v>
      </c>
      <c r="AN329" s="109">
        <f>(AM329*$E329*$F329*$G329*$J329*$AN$11)</f>
        <v>106953.00000000001</v>
      </c>
      <c r="AO329" s="132"/>
      <c r="AP329" s="109">
        <f>(AO329*$E329*$F329*$G329*$J329*$AP$11)</f>
        <v>0</v>
      </c>
      <c r="AQ329" s="110">
        <v>1</v>
      </c>
      <c r="AR329" s="116">
        <f>(AQ329*$E329*$F329*$G329*$J329*$AR$11)</f>
        <v>21390.600000000002</v>
      </c>
      <c r="AS329" s="110"/>
      <c r="AT329" s="109">
        <f>(AS329*$E329*$F329*$G329*$I329*$AT$11)</f>
        <v>0</v>
      </c>
      <c r="AU329" s="110"/>
      <c r="AV329" s="110">
        <f>(AU329*$E329*$F329*$G329*$I329*$AV$11)</f>
        <v>0</v>
      </c>
      <c r="AW329" s="110"/>
      <c r="AX329" s="109">
        <f>(AW329*$E329*$F329*$G329*$I329*$AX$11)</f>
        <v>0</v>
      </c>
      <c r="AY329" s="110">
        <v>0</v>
      </c>
      <c r="AZ329" s="109">
        <f>(AY329*$E329*$F329*$G329*$I329*$AZ$11)</f>
        <v>0</v>
      </c>
      <c r="BA329" s="110">
        <v>0</v>
      </c>
      <c r="BB329" s="109">
        <f>(BA329*$E329*$F329*$G329*$I329*$BB$11)</f>
        <v>0</v>
      </c>
      <c r="BC329" s="110">
        <v>0</v>
      </c>
      <c r="BD329" s="109">
        <f>(BC329*$E329*$F329*$G329*$I329*$BD$11)</f>
        <v>0</v>
      </c>
      <c r="BE329" s="110">
        <v>5</v>
      </c>
      <c r="BF329" s="109">
        <f>(BE329*$E329*$F329*$G329*$I329*$BF$11)</f>
        <v>103712</v>
      </c>
      <c r="BG329" s="110"/>
      <c r="BH329" s="109">
        <f>(BG329*$E329*$F329*$G329*$J329*$BH$11)</f>
        <v>0</v>
      </c>
      <c r="BI329" s="110">
        <v>0</v>
      </c>
      <c r="BJ329" s="109">
        <f>(BI329*$E329*$F329*$G329*$J329*$BJ$11)</f>
        <v>0</v>
      </c>
      <c r="BK329" s="110">
        <v>0</v>
      </c>
      <c r="BL329" s="109">
        <f>(BK329*$E329*$F329*$G329*$J329*$BL$11)</f>
        <v>0</v>
      </c>
      <c r="BM329" s="110">
        <v>4</v>
      </c>
      <c r="BN329" s="109">
        <f>(BM329*$E329*$F329*$G329*$J329*$BN$11)</f>
        <v>77784</v>
      </c>
      <c r="BO329" s="110">
        <v>9</v>
      </c>
      <c r="BP329" s="109">
        <f>(BO329*$E329*$F329*$G329*$J329*$BP$11)</f>
        <v>157512.6</v>
      </c>
      <c r="BQ329" s="110">
        <v>12</v>
      </c>
      <c r="BR329" s="109">
        <f>(BQ329*$E329*$F329*$G329*$J329*$BR$11)</f>
        <v>298690.56</v>
      </c>
      <c r="BS329" s="110">
        <v>7</v>
      </c>
      <c r="BT329" s="116">
        <f>(BS329*$E329*$F329*$G329*$J329*$BT$11)</f>
        <v>149734.20000000001</v>
      </c>
      <c r="BU329" s="133">
        <v>0</v>
      </c>
      <c r="BV329" s="109">
        <f>(BU329*$E329*$F329*$G329*$I329*$BV$11)</f>
        <v>0</v>
      </c>
      <c r="BW329" s="110">
        <v>0</v>
      </c>
      <c r="BX329" s="109">
        <f>(BW329*$E329*$F329*$G329*$I329*$BX$11)</f>
        <v>0</v>
      </c>
      <c r="BY329" s="110">
        <v>0</v>
      </c>
      <c r="BZ329" s="109">
        <f>(BY329*$E329*$F329*$G329*$I329*$BZ$11)</f>
        <v>0</v>
      </c>
      <c r="CA329" s="110">
        <v>1</v>
      </c>
      <c r="CB329" s="109">
        <f>(CA329*$E329*$F329*$G329*$J329*$CB$11)</f>
        <v>19446</v>
      </c>
      <c r="CC329" s="134"/>
      <c r="CD329" s="110">
        <f>(CC329*$E329*$F329*$G329*$I329*$CD$11)</f>
        <v>0</v>
      </c>
      <c r="CE329" s="110"/>
      <c r="CF329" s="109">
        <f>(CE329*$E329*$F329*$G329*$I329*$CF$11)</f>
        <v>0</v>
      </c>
      <c r="CG329" s="110"/>
      <c r="CH329" s="109">
        <f>(CG329*$E329*$F329*$G329*$I329*$CH$11)</f>
        <v>0</v>
      </c>
      <c r="CI329" s="110">
        <v>5</v>
      </c>
      <c r="CJ329" s="109">
        <f>(CI329*$E329*$F329*$G329*$I329*$CJ$11)</f>
        <v>56717.5</v>
      </c>
      <c r="CK329" s="110">
        <v>2</v>
      </c>
      <c r="CL329" s="109">
        <f>(CK329*$E329*$F329*$G329*$I329*$CL$11)</f>
        <v>38891.999999999993</v>
      </c>
      <c r="CM329" s="110"/>
      <c r="CN329" s="109">
        <f>(CM329*$E329*$F329*$G329*$I329*$CN$11)</f>
        <v>0</v>
      </c>
      <c r="CO329" s="110">
        <v>23</v>
      </c>
      <c r="CP329" s="109">
        <f>(CO329*$E329*$F329*$G329*$I329*$CP$11)</f>
        <v>413713.65</v>
      </c>
      <c r="CQ329" s="110"/>
      <c r="CR329" s="109">
        <f>(CQ329*$E329*$F329*$G329*$J329*$CR$11)</f>
        <v>0</v>
      </c>
      <c r="CS329" s="110"/>
      <c r="CT329" s="109">
        <f>(CS329*$E329*$F329*$G329*$J329*$CT$11)</f>
        <v>0</v>
      </c>
      <c r="CU329" s="110">
        <v>0</v>
      </c>
      <c r="CV329" s="109">
        <f>(CU329*$E329*$F329*$G329*$J329*$CV$11)</f>
        <v>0</v>
      </c>
      <c r="CW329" s="132"/>
      <c r="CX329" s="109">
        <f>(CW329*$E329*$F329*$G329*$J329*$CX$11)</f>
        <v>0</v>
      </c>
      <c r="CY329" s="110">
        <v>0</v>
      </c>
      <c r="CZ329" s="116">
        <f>(CY329*$E329*$F329*$G329*$J329*$CZ$11)</f>
        <v>0</v>
      </c>
      <c r="DA329" s="110"/>
      <c r="DB329" s="109">
        <f>(DA329*$E329*$F329*$G329*$J329*$DB$11)</f>
        <v>0</v>
      </c>
      <c r="DC329" s="134">
        <v>10</v>
      </c>
      <c r="DD329" s="109">
        <f>(DC329*$E329*$F329*$G329*$J329*$DD$11)</f>
        <v>194460</v>
      </c>
      <c r="DE329" s="110"/>
      <c r="DF329" s="109">
        <f>(DE329*$E329*$F329*$G329*$J329*$DF$11)</f>
        <v>0</v>
      </c>
      <c r="DG329" s="110">
        <v>5</v>
      </c>
      <c r="DH329" s="109">
        <f>(DG329*$E329*$F329*$G329*$K329*$DH$11)</f>
        <v>154873.5</v>
      </c>
      <c r="DI329" s="110">
        <v>5</v>
      </c>
      <c r="DJ329" s="122">
        <f>(DI329*$E329*$F329*$G329*$L329*$DJ$11)</f>
        <v>165100.01250000001</v>
      </c>
      <c r="DK329" s="123">
        <f t="shared" si="1031"/>
        <v>166</v>
      </c>
      <c r="DL329" s="122">
        <f t="shared" si="1031"/>
        <v>3242415.6225000005</v>
      </c>
      <c r="DM329" s="1"/>
      <c r="DN329" s="1">
        <f t="shared" si="1032"/>
        <v>83</v>
      </c>
      <c r="DO329" s="52">
        <f t="shared" si="1033"/>
        <v>83</v>
      </c>
      <c r="DQ329" s="52">
        <f t="shared" si="1034"/>
        <v>166</v>
      </c>
    </row>
    <row r="330" spans="1:121" s="159" customFormat="1" ht="30" hidden="1" customHeight="1" x14ac:dyDescent="0.25">
      <c r="A330" s="142"/>
      <c r="B330" s="143">
        <v>287</v>
      </c>
      <c r="C330" s="101" t="s">
        <v>745</v>
      </c>
      <c r="D330" s="144" t="s">
        <v>746</v>
      </c>
      <c r="E330" s="89">
        <v>23150</v>
      </c>
      <c r="F330" s="203">
        <v>0.37</v>
      </c>
      <c r="G330" s="146">
        <v>1</v>
      </c>
      <c r="H330" s="147"/>
      <c r="I330" s="145">
        <v>1.4</v>
      </c>
      <c r="J330" s="145">
        <v>1.68</v>
      </c>
      <c r="K330" s="145">
        <v>2.23</v>
      </c>
      <c r="L330" s="148">
        <v>2.57</v>
      </c>
      <c r="M330" s="149">
        <v>8</v>
      </c>
      <c r="N330" s="150">
        <f>(M330*$E330*$F330*$G330*$I330)</f>
        <v>95933.599999999991</v>
      </c>
      <c r="O330" s="149">
        <v>64</v>
      </c>
      <c r="P330" s="149">
        <f>(O330*$E330*$F330*$G330*$I330)</f>
        <v>767468.79999999993</v>
      </c>
      <c r="Q330" s="149">
        <v>3</v>
      </c>
      <c r="R330" s="150">
        <f>(Q330*$E330*$F330*$G330*$I330)</f>
        <v>35975.1</v>
      </c>
      <c r="S330" s="149"/>
      <c r="T330" s="150">
        <f>(S330*$E330*$F330*$G330*$I330)</f>
        <v>0</v>
      </c>
      <c r="U330" s="149"/>
      <c r="V330" s="150">
        <f>(U330*$E330*$F330*$G330*$I330)</f>
        <v>0</v>
      </c>
      <c r="W330" s="149">
        <v>0</v>
      </c>
      <c r="X330" s="150">
        <f>(W330*$E330*$F330*$G330*$I330)</f>
        <v>0</v>
      </c>
      <c r="Y330" s="149"/>
      <c r="Z330" s="150">
        <f>(Y330*$E330*$F330*$G330*$I330)</f>
        <v>0</v>
      </c>
      <c r="AA330" s="149">
        <v>0</v>
      </c>
      <c r="AB330" s="150">
        <f>(AA330*$E330*$F330*$G330*$I330)</f>
        <v>0</v>
      </c>
      <c r="AC330" s="149"/>
      <c r="AD330" s="150">
        <f>(AC330*$E330*$F330*$G330*$I330)</f>
        <v>0</v>
      </c>
      <c r="AE330" s="149">
        <v>0</v>
      </c>
      <c r="AF330" s="150">
        <f>(AE330*$E330*$F330*$G330*$I330)</f>
        <v>0</v>
      </c>
      <c r="AG330" s="149">
        <v>25</v>
      </c>
      <c r="AH330" s="150">
        <f>(AG330*$E330*$F330*$G330*$I330)</f>
        <v>299792.5</v>
      </c>
      <c r="AI330" s="149">
        <v>0</v>
      </c>
      <c r="AJ330" s="150">
        <f>(AI330*$E330*$F330*$G330*$I330)</f>
        <v>0</v>
      </c>
      <c r="AK330" s="149">
        <v>6</v>
      </c>
      <c r="AL330" s="149">
        <f>(AK330*$E330*$F330*$G330*$I330)</f>
        <v>71950.2</v>
      </c>
      <c r="AM330" s="149">
        <v>70</v>
      </c>
      <c r="AN330" s="150">
        <f>(AM330*$E330*$F330*$G330*$J330)</f>
        <v>1007302.7999999999</v>
      </c>
      <c r="AO330" s="283"/>
      <c r="AP330" s="150">
        <f>(AO330*$E330*$F330*$G330*$J330)</f>
        <v>0</v>
      </c>
      <c r="AQ330" s="149">
        <v>11</v>
      </c>
      <c r="AR330" s="153">
        <f>(AQ330*$E330*$F330*$G330*$J330)</f>
        <v>158290.44</v>
      </c>
      <c r="AS330" s="149"/>
      <c r="AT330" s="150">
        <f>(AS330*$E330*$F330*$G330*$I330)</f>
        <v>0</v>
      </c>
      <c r="AU330" s="149"/>
      <c r="AV330" s="149">
        <f>(AU330*$E330*$F330*$G330*$I330)</f>
        <v>0</v>
      </c>
      <c r="AW330" s="149"/>
      <c r="AX330" s="150">
        <f>(AW330*$E330*$F330*$G330*$I330)</f>
        <v>0</v>
      </c>
      <c r="AY330" s="149">
        <v>0</v>
      </c>
      <c r="AZ330" s="150">
        <f>(AY330*$E330*$F330*$G330*$I330)</f>
        <v>0</v>
      </c>
      <c r="BA330" s="149">
        <v>0</v>
      </c>
      <c r="BB330" s="150">
        <f>(BA330*$E330*$F330*$G330*$I330)</f>
        <v>0</v>
      </c>
      <c r="BC330" s="149">
        <v>0</v>
      </c>
      <c r="BD330" s="150">
        <f>(BC330*$E330*$F330*$G330*$I330)</f>
        <v>0</v>
      </c>
      <c r="BE330" s="149">
        <v>15</v>
      </c>
      <c r="BF330" s="150">
        <f>(BE330*$E330*$F330*$G330*$I330)</f>
        <v>179875.5</v>
      </c>
      <c r="BG330" s="149">
        <v>63</v>
      </c>
      <c r="BH330" s="150">
        <f>(BG330*$E330*$F330*$G330*$J330)</f>
        <v>906572.52</v>
      </c>
      <c r="BI330" s="149">
        <v>0</v>
      </c>
      <c r="BJ330" s="150">
        <f>(BI330*$E330*$F330*$G330*$J330)</f>
        <v>0</v>
      </c>
      <c r="BK330" s="149">
        <v>0</v>
      </c>
      <c r="BL330" s="150">
        <f>(BK330*$E330*$F330*$G330*$J330)</f>
        <v>0</v>
      </c>
      <c r="BM330" s="149">
        <v>20</v>
      </c>
      <c r="BN330" s="150">
        <f>(BM330*$E330*$F330*$G330*$J330)</f>
        <v>287800.8</v>
      </c>
      <c r="BO330" s="149">
        <v>10</v>
      </c>
      <c r="BP330" s="150">
        <f>(BO330*$E330*$F330*$G330*$J330)</f>
        <v>143900.4</v>
      </c>
      <c r="BQ330" s="149">
        <v>19</v>
      </c>
      <c r="BR330" s="150">
        <f>(BQ330*$E330*$F330*$G330*$J330)</f>
        <v>273410.76</v>
      </c>
      <c r="BS330" s="149">
        <v>22</v>
      </c>
      <c r="BT330" s="153">
        <f>(BS330*$E330*$F330*$G330*$J330)</f>
        <v>316580.88</v>
      </c>
      <c r="BU330" s="155">
        <v>0</v>
      </c>
      <c r="BV330" s="150">
        <f>(BU330*$E330*$F330*$G330*$I330)</f>
        <v>0</v>
      </c>
      <c r="BW330" s="149">
        <v>0</v>
      </c>
      <c r="BX330" s="150">
        <f>(BW330*$E330*$F330*$G330*$I330)</f>
        <v>0</v>
      </c>
      <c r="BY330" s="149">
        <v>0</v>
      </c>
      <c r="BZ330" s="150">
        <f>(BY330*$E330*$F330*$G330*$I330)</f>
        <v>0</v>
      </c>
      <c r="CA330" s="149">
        <v>7</v>
      </c>
      <c r="CB330" s="150">
        <f>(CA330*$E330*$F330*$G330*$J330)</f>
        <v>100730.28</v>
      </c>
      <c r="CC330" s="156"/>
      <c r="CD330" s="149">
        <f>(CC330*$E330*$F330*$G330*$I330)</f>
        <v>0</v>
      </c>
      <c r="CE330" s="149">
        <v>5</v>
      </c>
      <c r="CF330" s="150">
        <f>(CE330*$E330*$F330*$G330*$I330)</f>
        <v>59958.499999999993</v>
      </c>
      <c r="CG330" s="149"/>
      <c r="CH330" s="150">
        <f>(CG330*$E330*$F330*$G330*$I330)</f>
        <v>0</v>
      </c>
      <c r="CI330" s="149"/>
      <c r="CJ330" s="150">
        <f>(CI330*$E330*$F330*$G330*$I330)</f>
        <v>0</v>
      </c>
      <c r="CK330" s="149">
        <v>17</v>
      </c>
      <c r="CL330" s="150">
        <f>(CK330*$E330*$F330*$G330*$I330)</f>
        <v>203858.9</v>
      </c>
      <c r="CM330" s="149">
        <v>15</v>
      </c>
      <c r="CN330" s="150">
        <f>(CM330*$E330*$F330*$G330*$I330)</f>
        <v>179875.5</v>
      </c>
      <c r="CO330" s="149">
        <v>10</v>
      </c>
      <c r="CP330" s="150">
        <f>(CO330*$E330*$F330*$G330*$I330)</f>
        <v>119916.99999999999</v>
      </c>
      <c r="CQ330" s="149">
        <v>48</v>
      </c>
      <c r="CR330" s="150">
        <f>(CQ330*$E330*$F330*$G330*$J330)</f>
        <v>690721.91999999993</v>
      </c>
      <c r="CS330" s="149">
        <v>12</v>
      </c>
      <c r="CT330" s="150">
        <f>(CS330*$E330*$F330*$G330*$J330)</f>
        <v>172680.47999999998</v>
      </c>
      <c r="CU330" s="149">
        <v>0</v>
      </c>
      <c r="CV330" s="150">
        <f>(CU330*$E330*$F330*$G330*$J330)</f>
        <v>0</v>
      </c>
      <c r="CW330" s="152">
        <v>0</v>
      </c>
      <c r="CX330" s="150">
        <f>(CW330*$E330*$F330*$G330*$J330)</f>
        <v>0</v>
      </c>
      <c r="CY330" s="149">
        <v>0</v>
      </c>
      <c r="CZ330" s="153">
        <f>(CY330*$E330*$F330*$G330*$J330)</f>
        <v>0</v>
      </c>
      <c r="DA330" s="149"/>
      <c r="DB330" s="150">
        <f>(DA330*$E330*$F330*$G330*$J330)</f>
        <v>0</v>
      </c>
      <c r="DC330" s="156">
        <v>21</v>
      </c>
      <c r="DD330" s="150">
        <f>(DC330*$E330*$F330*$G330*$J330)</f>
        <v>302190.83999999997</v>
      </c>
      <c r="DE330" s="149">
        <v>4</v>
      </c>
      <c r="DF330" s="150">
        <f>(DE330*$E330*$F330*$G330*$J330)</f>
        <v>57560.159999999996</v>
      </c>
      <c r="DG330" s="149">
        <v>5</v>
      </c>
      <c r="DH330" s="150">
        <f>(DG330*$E330*$F330*$G330*$K330)</f>
        <v>95505.324999999997</v>
      </c>
      <c r="DI330" s="149">
        <v>20</v>
      </c>
      <c r="DJ330" s="157">
        <f>(DI330*$E330*$F330*$G330*$L330)</f>
        <v>440266.69999999995</v>
      </c>
      <c r="DK330" s="158">
        <f t="shared" si="1031"/>
        <v>500</v>
      </c>
      <c r="DL330" s="157">
        <f t="shared" si="1031"/>
        <v>6968119.9049999993</v>
      </c>
      <c r="DN330" s="159">
        <f t="shared" si="1032"/>
        <v>185</v>
      </c>
      <c r="DO330" s="52">
        <f t="shared" si="1033"/>
        <v>185</v>
      </c>
      <c r="DQ330" s="52">
        <f t="shared" si="1034"/>
        <v>500</v>
      </c>
    </row>
    <row r="331" spans="1:121" s="201" customFormat="1" ht="36" hidden="1" customHeight="1" x14ac:dyDescent="0.25">
      <c r="A331" s="184"/>
      <c r="B331" s="185">
        <v>288</v>
      </c>
      <c r="C331" s="101" t="s">
        <v>747</v>
      </c>
      <c r="D331" s="186" t="s">
        <v>748</v>
      </c>
      <c r="E331" s="89">
        <v>23150</v>
      </c>
      <c r="F331" s="187">
        <v>1.19</v>
      </c>
      <c r="G331" s="206">
        <v>1</v>
      </c>
      <c r="H331" s="254"/>
      <c r="I331" s="190">
        <v>1.4</v>
      </c>
      <c r="J331" s="190">
        <v>1.68</v>
      </c>
      <c r="K331" s="190">
        <v>2.23</v>
      </c>
      <c r="L331" s="191">
        <v>2.57</v>
      </c>
      <c r="M331" s="192">
        <v>3</v>
      </c>
      <c r="N331" s="193">
        <f>(M331*$E331*$F331*$G331*$I331*$N$11)</f>
        <v>127274.07</v>
      </c>
      <c r="O331" s="192">
        <v>1</v>
      </c>
      <c r="P331" s="192">
        <f>(O331*$E331*$F331*$G331*$I331*$P$11)</f>
        <v>42424.689999999995</v>
      </c>
      <c r="Q331" s="192">
        <v>10</v>
      </c>
      <c r="R331" s="193">
        <f>(Q331*$E331*$F331*$G331*$I331*$R$11)</f>
        <v>424246.9</v>
      </c>
      <c r="S331" s="192"/>
      <c r="T331" s="109">
        <f t="shared" ref="T331" si="1087">(S331/12*2*$E331*$F331*$G331*$I331*$T$11)+(S331/12*10*$E331*$F331*$G331*$I331*$T$12)</f>
        <v>0</v>
      </c>
      <c r="U331" s="192">
        <v>112</v>
      </c>
      <c r="V331" s="193">
        <f>(U331*$E331*$F331*$G331*$I331*$V$11)</f>
        <v>4751565.28</v>
      </c>
      <c r="W331" s="192">
        <v>0</v>
      </c>
      <c r="X331" s="193">
        <f>(W331*$E331*$F331*$G331*$I331*$X$11)</f>
        <v>0</v>
      </c>
      <c r="Y331" s="192"/>
      <c r="Z331" s="193">
        <f>(Y331*$E331*$F331*$G331*$I331*$Z$11)</f>
        <v>0</v>
      </c>
      <c r="AA331" s="192">
        <v>0</v>
      </c>
      <c r="AB331" s="193">
        <f>(AA331*$E331*$F331*$G331*$I331*$AB$11)</f>
        <v>0</v>
      </c>
      <c r="AC331" s="192"/>
      <c r="AD331" s="193">
        <f>(AC331*$E331*$F331*$G331*$I331*$AD$11)</f>
        <v>0</v>
      </c>
      <c r="AE331" s="192">
        <v>0</v>
      </c>
      <c r="AF331" s="193">
        <f>(AE331*$E331*$F331*$G331*$I331*$AF$11)</f>
        <v>0</v>
      </c>
      <c r="AG331" s="194"/>
      <c r="AH331" s="193">
        <f>(AG331*$E331*$F331*$G331*$I331*$AH$11)</f>
        <v>0</v>
      </c>
      <c r="AI331" s="192"/>
      <c r="AJ331" s="193">
        <f>(AI331*$E331*$F331*$G331*$I331*$AJ$11)</f>
        <v>0</v>
      </c>
      <c r="AK331" s="192">
        <v>1</v>
      </c>
      <c r="AL331" s="192">
        <f>(AK331*$E331*$F331*$G331*$I331*$AL$11)</f>
        <v>42424.689999999995</v>
      </c>
      <c r="AM331" s="192">
        <v>0</v>
      </c>
      <c r="AN331" s="193">
        <f>(AM331*$E331*$F331*$G331*$J331*$AN$11)</f>
        <v>0</v>
      </c>
      <c r="AO331" s="195">
        <v>135</v>
      </c>
      <c r="AP331" s="193">
        <f>(AO331*$E331*$F331*$G331*$J331*$AP$11)</f>
        <v>6872799.7800000003</v>
      </c>
      <c r="AQ331" s="192">
        <v>2</v>
      </c>
      <c r="AR331" s="196">
        <f>(AQ331*$E331*$F331*$G331*$J331*$AR$11)</f>
        <v>101819.25599999999</v>
      </c>
      <c r="AS331" s="192"/>
      <c r="AT331" s="193">
        <f>(AS331*$E331*$F331*$G331*$I331*$AT$11)</f>
        <v>0</v>
      </c>
      <c r="AU331" s="192">
        <v>3</v>
      </c>
      <c r="AV331" s="192">
        <f>(AU331*$E331*$F331*$G331*$I331*$AV$11)</f>
        <v>104133.33</v>
      </c>
      <c r="AW331" s="192"/>
      <c r="AX331" s="193">
        <f>(AW331*$E331*$F331*$G331*$I331*$AX$11)</f>
        <v>0</v>
      </c>
      <c r="AY331" s="192">
        <v>0</v>
      </c>
      <c r="AZ331" s="193">
        <f>(AY331*$E331*$F331*$G331*$I331*$AZ$11)</f>
        <v>0</v>
      </c>
      <c r="BA331" s="192">
        <v>0</v>
      </c>
      <c r="BB331" s="193">
        <f>(BA331*$E331*$F331*$G331*$I331*$BB$11)</f>
        <v>0</v>
      </c>
      <c r="BC331" s="192">
        <v>0</v>
      </c>
      <c r="BD331" s="193">
        <f>(BC331*$E331*$F331*$G331*$I331*$BD$11)</f>
        <v>0</v>
      </c>
      <c r="BE331" s="192"/>
      <c r="BF331" s="193">
        <f>(BE331*$E331*$F331*$G331*$I331*$BF$11)</f>
        <v>0</v>
      </c>
      <c r="BG331" s="192"/>
      <c r="BH331" s="193">
        <f>(BG331*$E331*$F331*$G331*$J331*$BH$11)</f>
        <v>0</v>
      </c>
      <c r="BI331" s="192">
        <v>0</v>
      </c>
      <c r="BJ331" s="193">
        <f>(BI331*$E331*$F331*$G331*$J331*$BJ$11)</f>
        <v>0</v>
      </c>
      <c r="BK331" s="192">
        <v>0</v>
      </c>
      <c r="BL331" s="193">
        <f>(BK331*$E331*$F331*$G331*$J331*$BL$11)</f>
        <v>0</v>
      </c>
      <c r="BM331" s="192"/>
      <c r="BN331" s="193">
        <f>(BM331*$E331*$F331*$G331*$J331*$BN$11)</f>
        <v>0</v>
      </c>
      <c r="BO331" s="192"/>
      <c r="BP331" s="193">
        <f>(BO331*$E331*$F331*$G331*$J331*$BP$11)</f>
        <v>0</v>
      </c>
      <c r="BQ331" s="192"/>
      <c r="BR331" s="193">
        <f>(BQ331*$E331*$F331*$G331*$J331*$BR$11)</f>
        <v>0</v>
      </c>
      <c r="BS331" s="192">
        <v>5</v>
      </c>
      <c r="BT331" s="196">
        <f>(BS331*$E331*$F331*$G331*$J331*$BT$11)</f>
        <v>254548.14</v>
      </c>
      <c r="BU331" s="197">
        <v>0</v>
      </c>
      <c r="BV331" s="193">
        <f>(BU331*$E331*$F331*$G331*$I331*$BV$11)</f>
        <v>0</v>
      </c>
      <c r="BW331" s="192">
        <v>0</v>
      </c>
      <c r="BX331" s="193">
        <f>(BW331*$E331*$F331*$G331*$I331*$BX$11)</f>
        <v>0</v>
      </c>
      <c r="BY331" s="192">
        <v>10</v>
      </c>
      <c r="BZ331" s="193">
        <f>(BY331*$E331*$F331*$G331*$I331*$BZ$11)</f>
        <v>385679</v>
      </c>
      <c r="CA331" s="192"/>
      <c r="CB331" s="193">
        <f>(CA331*$E331*$F331*$G331*$J331*$CB$11)</f>
        <v>0</v>
      </c>
      <c r="CC331" s="198"/>
      <c r="CD331" s="192">
        <f>(CC331*$E331*$F331*$G331*$I331*$CD$11)</f>
        <v>0</v>
      </c>
      <c r="CE331" s="192">
        <v>0</v>
      </c>
      <c r="CF331" s="193">
        <f>(CE331*$E331*$F331*$G331*$I331*$CF$11)</f>
        <v>0</v>
      </c>
      <c r="CG331" s="192"/>
      <c r="CH331" s="193">
        <f>(CG331*$E331*$F331*$G331*$I331*$CH$11)</f>
        <v>0</v>
      </c>
      <c r="CI331" s="192"/>
      <c r="CJ331" s="193">
        <f>(CI331*$E331*$F331*$G331*$I331*$CJ$11)</f>
        <v>0</v>
      </c>
      <c r="CK331" s="192"/>
      <c r="CL331" s="193">
        <f>(CK331*$E331*$F331*$G331*$I331*$CL$11)</f>
        <v>0</v>
      </c>
      <c r="CM331" s="192">
        <v>2</v>
      </c>
      <c r="CN331" s="193">
        <f>(CM331*$E331*$F331*$G331*$I331*$CN$11)</f>
        <v>77135.799999999988</v>
      </c>
      <c r="CO331" s="192"/>
      <c r="CP331" s="193">
        <f>(CO331*$E331*$F331*$G331*$I331*$CP$11)</f>
        <v>0</v>
      </c>
      <c r="CQ331" s="192"/>
      <c r="CR331" s="193">
        <f>(CQ331*$E331*$F331*$G331*$J331*$CR$11)</f>
        <v>0</v>
      </c>
      <c r="CS331" s="192"/>
      <c r="CT331" s="193">
        <f>(CS331*$E331*$F331*$G331*$J331*$CT$11)</f>
        <v>0</v>
      </c>
      <c r="CU331" s="192">
        <v>0</v>
      </c>
      <c r="CV331" s="193">
        <f>(CU331*$E331*$F331*$G331*$J331*$CV$11)</f>
        <v>0</v>
      </c>
      <c r="CW331" s="195"/>
      <c r="CX331" s="193">
        <f>(CW331*$E331*$F331*$G331*$J331*$CX$11)</f>
        <v>0</v>
      </c>
      <c r="CY331" s="192">
        <v>0</v>
      </c>
      <c r="CZ331" s="196">
        <f>(CY331*$E331*$F331*$G331*$J331*$CZ$11)</f>
        <v>0</v>
      </c>
      <c r="DA331" s="192">
        <v>0</v>
      </c>
      <c r="DB331" s="193">
        <f>(DA331*$E331*$F331*$G331*$J331*$DB$11)</f>
        <v>0</v>
      </c>
      <c r="DC331" s="198"/>
      <c r="DD331" s="193">
        <f>(DC331*$E331*$F331*$G331*$J331*$DD$11)</f>
        <v>0</v>
      </c>
      <c r="DE331" s="192"/>
      <c r="DF331" s="193">
        <f>(DE331*$E331*$F331*$G331*$J331*$DF$11)</f>
        <v>0</v>
      </c>
      <c r="DG331" s="192"/>
      <c r="DH331" s="193">
        <f>(DG331*$E331*$F331*$G331*$K331*$DH$11)</f>
        <v>0</v>
      </c>
      <c r="DI331" s="192">
        <v>1</v>
      </c>
      <c r="DJ331" s="199">
        <f>(DI331*$E331*$F331*$G331*$L331*$DJ$11)</f>
        <v>78587.605949999997</v>
      </c>
      <c r="DK331" s="200">
        <f t="shared" si="1031"/>
        <v>285</v>
      </c>
      <c r="DL331" s="199">
        <f t="shared" si="1031"/>
        <v>13262638.54195</v>
      </c>
      <c r="DN331" s="1">
        <f t="shared" si="1032"/>
        <v>339.15</v>
      </c>
      <c r="DO331" s="52">
        <f t="shared" si="1033"/>
        <v>339.15</v>
      </c>
      <c r="DQ331" s="52">
        <f t="shared" si="1034"/>
        <v>285</v>
      </c>
    </row>
    <row r="332" spans="1:121" s="127" customFormat="1" ht="22.5" customHeight="1" x14ac:dyDescent="0.25">
      <c r="A332" s="85">
        <v>32</v>
      </c>
      <c r="B332" s="138"/>
      <c r="C332" s="139"/>
      <c r="D332" s="88" t="s">
        <v>749</v>
      </c>
      <c r="E332" s="89">
        <v>23150</v>
      </c>
      <c r="F332" s="140">
        <v>1.2</v>
      </c>
      <c r="G332" s="124">
        <v>1</v>
      </c>
      <c r="H332" s="105"/>
      <c r="I332" s="125">
        <v>1.4</v>
      </c>
      <c r="J332" s="125">
        <v>1.68</v>
      </c>
      <c r="K332" s="125">
        <v>2.23</v>
      </c>
      <c r="L332" s="126">
        <v>2.57</v>
      </c>
      <c r="M332" s="95">
        <f>SUM(M333:M350)</f>
        <v>802</v>
      </c>
      <c r="N332" s="95">
        <f t="shared" ref="N332:BT332" si="1088">SUM(N333:N350)</f>
        <v>48411659.660000004</v>
      </c>
      <c r="O332" s="95">
        <f>SUM(O333:O350)</f>
        <v>675</v>
      </c>
      <c r="P332" s="95">
        <f t="shared" si="1088"/>
        <v>37592229.360000007</v>
      </c>
      <c r="Q332" s="95">
        <f t="shared" si="1088"/>
        <v>216</v>
      </c>
      <c r="R332" s="95">
        <f t="shared" si="1088"/>
        <v>12416173.770000001</v>
      </c>
      <c r="S332" s="95">
        <f>SUM(S333:S350)</f>
        <v>72</v>
      </c>
      <c r="T332" s="95">
        <f t="shared" si="1088"/>
        <v>4261360.2488333322</v>
      </c>
      <c r="U332" s="95">
        <f>SUM(U333:U350)</f>
        <v>78</v>
      </c>
      <c r="V332" s="95">
        <f t="shared" si="1088"/>
        <v>4347995.96</v>
      </c>
      <c r="W332" s="95">
        <f t="shared" si="1088"/>
        <v>0</v>
      </c>
      <c r="X332" s="95">
        <f t="shared" si="1088"/>
        <v>0</v>
      </c>
      <c r="Y332" s="95">
        <f>SUM(Y333:Y350)</f>
        <v>0</v>
      </c>
      <c r="Z332" s="95">
        <f t="shared" si="1088"/>
        <v>0</v>
      </c>
      <c r="AA332" s="95">
        <f>SUM(AA333:AA350)</f>
        <v>0</v>
      </c>
      <c r="AB332" s="95">
        <f t="shared" si="1088"/>
        <v>0</v>
      </c>
      <c r="AC332" s="95">
        <f>SUM(AC333:AC350)</f>
        <v>259</v>
      </c>
      <c r="AD332" s="95">
        <f t="shared" si="1088"/>
        <v>12772392.08</v>
      </c>
      <c r="AE332" s="95">
        <f t="shared" si="1088"/>
        <v>0</v>
      </c>
      <c r="AF332" s="95">
        <f t="shared" si="1088"/>
        <v>0</v>
      </c>
      <c r="AG332" s="95">
        <f>SUM(AG333:AG350)</f>
        <v>0</v>
      </c>
      <c r="AH332" s="95">
        <f t="shared" si="1088"/>
        <v>0</v>
      </c>
      <c r="AI332" s="95">
        <f>SUM(AI333:AI350)</f>
        <v>638</v>
      </c>
      <c r="AJ332" s="95">
        <f t="shared" si="1088"/>
        <v>33949831.509999998</v>
      </c>
      <c r="AK332" s="95">
        <f>SUM(AK333:AK350)</f>
        <v>1198</v>
      </c>
      <c r="AL332" s="95">
        <f t="shared" si="1088"/>
        <v>52395820.960000008</v>
      </c>
      <c r="AM332" s="95">
        <f>SUM(AM333:AM350)</f>
        <v>657</v>
      </c>
      <c r="AN332" s="95">
        <f t="shared" si="1088"/>
        <v>32988583.32</v>
      </c>
      <c r="AO332" s="95">
        <f>SUM(AO333:AO350)</f>
        <v>62</v>
      </c>
      <c r="AP332" s="95">
        <f t="shared" si="1088"/>
        <v>4875151.0920000002</v>
      </c>
      <c r="AQ332" s="95">
        <f t="shared" si="1088"/>
        <v>55</v>
      </c>
      <c r="AR332" s="95">
        <f t="shared" si="1088"/>
        <v>2894148.1799999997</v>
      </c>
      <c r="AS332" s="95">
        <f t="shared" si="1088"/>
        <v>0</v>
      </c>
      <c r="AT332" s="95">
        <f t="shared" si="1088"/>
        <v>0</v>
      </c>
      <c r="AU332" s="95">
        <f>SUM(AU333:AU350)</f>
        <v>33</v>
      </c>
      <c r="AV332" s="95">
        <f t="shared" si="1088"/>
        <v>1774544.7299999997</v>
      </c>
      <c r="AW332" s="95">
        <f>SUM(AW333:AW350)</f>
        <v>0</v>
      </c>
      <c r="AX332" s="95">
        <f>SUM(AX333:AX350)</f>
        <v>0</v>
      </c>
      <c r="AY332" s="95">
        <f>SUM(AY333:AY350)</f>
        <v>0</v>
      </c>
      <c r="AZ332" s="95">
        <f t="shared" si="1088"/>
        <v>0</v>
      </c>
      <c r="BA332" s="95">
        <f>SUM(BA333:BA350)</f>
        <v>0</v>
      </c>
      <c r="BB332" s="95">
        <f t="shared" si="1088"/>
        <v>0</v>
      </c>
      <c r="BC332" s="95">
        <f>SUM(BC333:BC350)</f>
        <v>0</v>
      </c>
      <c r="BD332" s="95">
        <f t="shared" si="1088"/>
        <v>0</v>
      </c>
      <c r="BE332" s="95">
        <f t="shared" si="1088"/>
        <v>61</v>
      </c>
      <c r="BF332" s="95">
        <f t="shared" si="1088"/>
        <v>2137245.04</v>
      </c>
      <c r="BG332" s="95">
        <f>SUM(BG333:BG350)</f>
        <v>310</v>
      </c>
      <c r="BH332" s="95">
        <f t="shared" si="1088"/>
        <v>15521408.279999999</v>
      </c>
      <c r="BI332" s="95">
        <f>SUM(BI333:BI350)</f>
        <v>0</v>
      </c>
      <c r="BJ332" s="95">
        <f t="shared" si="1088"/>
        <v>0</v>
      </c>
      <c r="BK332" s="95">
        <f>SUM(BK333:BK350)</f>
        <v>0</v>
      </c>
      <c r="BL332" s="95">
        <f t="shared" si="1088"/>
        <v>0</v>
      </c>
      <c r="BM332" s="95">
        <f>SUM(BM333:BM350)</f>
        <v>78</v>
      </c>
      <c r="BN332" s="95">
        <f t="shared" si="1088"/>
        <v>3254871.4799999995</v>
      </c>
      <c r="BO332" s="95">
        <f t="shared" si="1088"/>
        <v>0</v>
      </c>
      <c r="BP332" s="95">
        <f t="shared" si="1088"/>
        <v>0</v>
      </c>
      <c r="BQ332" s="95">
        <f t="shared" si="1088"/>
        <v>120</v>
      </c>
      <c r="BR332" s="95">
        <f t="shared" si="1088"/>
        <v>9070018.8768000007</v>
      </c>
      <c r="BS332" s="95">
        <f>SUM(BS333:BS350)</f>
        <v>153</v>
      </c>
      <c r="BT332" s="97">
        <f t="shared" si="1088"/>
        <v>7110857.7119999994</v>
      </c>
      <c r="BU332" s="98">
        <f>SUM(BU333:BU350)</f>
        <v>0</v>
      </c>
      <c r="BV332" s="95">
        <f t="shared" ref="BV332:DQ332" si="1089">SUM(BV333:BV350)</f>
        <v>0</v>
      </c>
      <c r="BW332" s="95">
        <f>SUM(BW333:BW350)</f>
        <v>0</v>
      </c>
      <c r="BX332" s="95">
        <f t="shared" si="1089"/>
        <v>0</v>
      </c>
      <c r="BY332" s="95">
        <f t="shared" si="1089"/>
        <v>70</v>
      </c>
      <c r="BZ332" s="95">
        <f t="shared" si="1089"/>
        <v>2620348.5</v>
      </c>
      <c r="CA332" s="95">
        <f>SUM(CA333:CA350)</f>
        <v>74</v>
      </c>
      <c r="CB332" s="95">
        <f>SUM(CB333:CB350)</f>
        <v>4196446.8</v>
      </c>
      <c r="CC332" s="99">
        <f t="shared" si="1089"/>
        <v>0</v>
      </c>
      <c r="CD332" s="95">
        <f t="shared" si="1089"/>
        <v>0</v>
      </c>
      <c r="CE332" s="95">
        <f>SUM(CE333:CE350)</f>
        <v>80</v>
      </c>
      <c r="CF332" s="95">
        <f t="shared" si="1089"/>
        <v>2182294.9399999995</v>
      </c>
      <c r="CG332" s="95">
        <f>SUM(CG333:CG350)</f>
        <v>0</v>
      </c>
      <c r="CH332" s="95">
        <f t="shared" si="1089"/>
        <v>0</v>
      </c>
      <c r="CI332" s="95">
        <f>SUM(CI333:CI350)</f>
        <v>72</v>
      </c>
      <c r="CJ332" s="95">
        <f t="shared" si="1089"/>
        <v>2002354.6199999996</v>
      </c>
      <c r="CK332" s="95">
        <f>SUM(CK333:CK350)</f>
        <v>57</v>
      </c>
      <c r="CL332" s="95">
        <f t="shared" si="1089"/>
        <v>1885095.2399999998</v>
      </c>
      <c r="CM332" s="95">
        <f t="shared" si="1089"/>
        <v>117</v>
      </c>
      <c r="CN332" s="95">
        <f t="shared" si="1089"/>
        <v>3950130.8000000003</v>
      </c>
      <c r="CO332" s="95">
        <f t="shared" si="1089"/>
        <v>34</v>
      </c>
      <c r="CP332" s="95">
        <f t="shared" si="1089"/>
        <v>960528.68800000008</v>
      </c>
      <c r="CQ332" s="95">
        <f t="shared" si="1089"/>
        <v>254</v>
      </c>
      <c r="CR332" s="95">
        <f t="shared" si="1089"/>
        <v>11735334.307200002</v>
      </c>
      <c r="CS332" s="95">
        <f t="shared" si="1089"/>
        <v>47</v>
      </c>
      <c r="CT332" s="95">
        <f t="shared" si="1089"/>
        <v>1764141.1199999999</v>
      </c>
      <c r="CU332" s="95">
        <f t="shared" si="1089"/>
        <v>0</v>
      </c>
      <c r="CV332" s="95">
        <f t="shared" si="1089"/>
        <v>0</v>
      </c>
      <c r="CW332" s="95">
        <f>SUM(CW333:CW350)</f>
        <v>0</v>
      </c>
      <c r="CX332" s="95">
        <f t="shared" si="1089"/>
        <v>0</v>
      </c>
      <c r="CY332" s="95">
        <f t="shared" si="1089"/>
        <v>0</v>
      </c>
      <c r="CZ332" s="95">
        <f t="shared" si="1089"/>
        <v>0</v>
      </c>
      <c r="DA332" s="95">
        <f>SUM(DA333:DA350)</f>
        <v>37</v>
      </c>
      <c r="DB332" s="95">
        <f t="shared" si="1089"/>
        <v>1626463.44</v>
      </c>
      <c r="DC332" s="95">
        <f t="shared" si="1089"/>
        <v>2</v>
      </c>
      <c r="DD332" s="95">
        <f t="shared" si="1089"/>
        <v>66894.239999999991</v>
      </c>
      <c r="DE332" s="95">
        <f>SUM(DE333:DE350)</f>
        <v>70</v>
      </c>
      <c r="DF332" s="95">
        <f t="shared" si="1089"/>
        <v>2878163.5680000004</v>
      </c>
      <c r="DG332" s="95">
        <f>SUM(DG333:DG350)</f>
        <v>3</v>
      </c>
      <c r="DH332" s="95">
        <f t="shared" si="1089"/>
        <v>133191.21</v>
      </c>
      <c r="DI332" s="95">
        <f>SUM(DI333:DI350)</f>
        <v>25</v>
      </c>
      <c r="DJ332" s="95">
        <f t="shared" si="1089"/>
        <v>1507699.2637</v>
      </c>
      <c r="DK332" s="95">
        <f t="shared" si="1089"/>
        <v>6409</v>
      </c>
      <c r="DL332" s="95">
        <f t="shared" si="1089"/>
        <v>323283378.99653333</v>
      </c>
      <c r="DM332" s="95">
        <f t="shared" si="1089"/>
        <v>0</v>
      </c>
      <c r="DN332" s="95">
        <f t="shared" si="1089"/>
        <v>8883.1400000000012</v>
      </c>
      <c r="DO332" s="95">
        <f t="shared" si="1089"/>
        <v>8883.1400000000012</v>
      </c>
      <c r="DQ332" s="95">
        <f t="shared" si="1089"/>
        <v>6409</v>
      </c>
    </row>
    <row r="333" spans="1:121" ht="30" hidden="1" customHeight="1" x14ac:dyDescent="0.25">
      <c r="A333" s="128"/>
      <c r="B333" s="129">
        <v>289</v>
      </c>
      <c r="C333" s="363" t="s">
        <v>750</v>
      </c>
      <c r="D333" s="102" t="s">
        <v>751</v>
      </c>
      <c r="E333" s="89">
        <v>23150</v>
      </c>
      <c r="F333" s="130">
        <v>1.1499999999999999</v>
      </c>
      <c r="G333" s="104">
        <v>1</v>
      </c>
      <c r="H333" s="105"/>
      <c r="I333" s="106">
        <v>1.4</v>
      </c>
      <c r="J333" s="106">
        <v>1.68</v>
      </c>
      <c r="K333" s="106">
        <v>2.23</v>
      </c>
      <c r="L333" s="107">
        <v>2.57</v>
      </c>
      <c r="M333" s="110">
        <v>17</v>
      </c>
      <c r="N333" s="109">
        <f t="shared" ref="N333:N342" si="1090">(M333*$E333*$F333*$G333*$I333*$N$11)</f>
        <v>696977.04999999993</v>
      </c>
      <c r="O333" s="110">
        <v>53</v>
      </c>
      <c r="P333" s="110">
        <f t="shared" ref="P333:P342" si="1091">(O333*$E333*$F333*$G333*$I333*$P$11)</f>
        <v>2172928.4499999997</v>
      </c>
      <c r="Q333" s="110">
        <v>3</v>
      </c>
      <c r="R333" s="109">
        <f t="shared" ref="R333:R342" si="1092">(Q333*$E333*$F333*$G333*$I333*$R$11)</f>
        <v>122995.95000000001</v>
      </c>
      <c r="S333" s="110"/>
      <c r="T333" s="109">
        <f t="shared" ref="T333:T342" si="1093">(S333/12*2*$E333*$F333*$G333*$I333*$T$11)+(S333/12*10*$E333*$F333*$G333*$I333*$T$12)</f>
        <v>0</v>
      </c>
      <c r="U333" s="110">
        <v>2</v>
      </c>
      <c r="V333" s="109">
        <f t="shared" ref="V333:V342" si="1094">(U333*$E333*$F333*$G333*$I333*$V$11)</f>
        <v>81997.299999999988</v>
      </c>
      <c r="W333" s="110">
        <v>0</v>
      </c>
      <c r="X333" s="109">
        <f t="shared" ref="X333:X342" si="1095">(W333*$E333*$F333*$G333*$I333*$X$11)</f>
        <v>0</v>
      </c>
      <c r="Y333" s="110"/>
      <c r="Z333" s="109">
        <f t="shared" ref="Z333:Z342" si="1096">(Y333*$E333*$F333*$G333*$I333*$Z$11)</f>
        <v>0</v>
      </c>
      <c r="AA333" s="110">
        <v>0</v>
      </c>
      <c r="AB333" s="109">
        <f t="shared" ref="AB333:AB342" si="1097">(AA333*$E333*$F333*$G333*$I333*$AB$11)</f>
        <v>0</v>
      </c>
      <c r="AC333" s="110">
        <v>19</v>
      </c>
      <c r="AD333" s="109">
        <f t="shared" ref="AD333:AD342" si="1098">(AC333*$E333*$F333*$G333*$I333*$AD$11)</f>
        <v>778974.35</v>
      </c>
      <c r="AE333" s="110">
        <v>0</v>
      </c>
      <c r="AF333" s="109">
        <f t="shared" ref="AF333:AF342" si="1099">(AE333*$E333*$F333*$G333*$I333*$AF$11)</f>
        <v>0</v>
      </c>
      <c r="AG333" s="112"/>
      <c r="AH333" s="109">
        <f t="shared" ref="AH333:AH342" si="1100">(AG333*$E333*$F333*$G333*$I333*$AH$11)</f>
        <v>0</v>
      </c>
      <c r="AI333" s="110">
        <v>23</v>
      </c>
      <c r="AJ333" s="109">
        <f t="shared" ref="AJ333:AJ342" si="1101">(AI333*$E333*$F333*$G333*$I333*$AJ$11)</f>
        <v>942968.95000000007</v>
      </c>
      <c r="AK333" s="110">
        <v>54</v>
      </c>
      <c r="AL333" s="110">
        <f t="shared" ref="AL333:AL342" si="1102">(AK333*$E333*$F333*$G333*$I333*$AL$11)</f>
        <v>2213927.1</v>
      </c>
      <c r="AM333" s="110">
        <v>70</v>
      </c>
      <c r="AN333" s="109">
        <f t="shared" ref="AN333:AN342" si="1103">(AM333*$E333*$F333*$G333*$J333*$AN$11)</f>
        <v>3443886.5999999996</v>
      </c>
      <c r="AO333" s="131"/>
      <c r="AP333" s="109">
        <f t="shared" ref="AP333:AP342" si="1104">(AO333*$E333*$F333*$G333*$J333*$AP$11)</f>
        <v>0</v>
      </c>
      <c r="AQ333" s="110">
        <v>3</v>
      </c>
      <c r="AR333" s="116">
        <f t="shared" ref="AR333:AR342" si="1105">(AQ333*$E333*$F333*$G333*$J333*$AR$11)</f>
        <v>147595.14000000001</v>
      </c>
      <c r="AS333" s="110"/>
      <c r="AT333" s="109">
        <f t="shared" ref="AT333:AT342" si="1106">(AS333*$E333*$F333*$G333*$I333*$AT$11)</f>
        <v>0</v>
      </c>
      <c r="AU333" s="110"/>
      <c r="AV333" s="110">
        <f t="shared" ref="AV333:AV342" si="1107">(AU333*$E333*$F333*$G333*$I333*$AV$11)</f>
        <v>0</v>
      </c>
      <c r="AW333" s="110"/>
      <c r="AX333" s="109">
        <f t="shared" ref="AX333:AX342" si="1108">(AW333*$E333*$F333*$G333*$I333*$AX$11)</f>
        <v>0</v>
      </c>
      <c r="AY333" s="110">
        <v>0</v>
      </c>
      <c r="AZ333" s="109">
        <f t="shared" ref="AZ333:AZ342" si="1109">(AY333*$E333*$F333*$G333*$I333*$AZ$11)</f>
        <v>0</v>
      </c>
      <c r="BA333" s="110">
        <v>0</v>
      </c>
      <c r="BB333" s="109">
        <f t="shared" ref="BB333:BB342" si="1110">(BA333*$E333*$F333*$G333*$I333*$BB$11)</f>
        <v>0</v>
      </c>
      <c r="BC333" s="110">
        <v>0</v>
      </c>
      <c r="BD333" s="109">
        <f t="shared" ref="BD333:BD342" si="1111">(BC333*$E333*$F333*$G333*$I333*$BD$11)</f>
        <v>0</v>
      </c>
      <c r="BE333" s="110">
        <v>2</v>
      </c>
      <c r="BF333" s="109">
        <f t="shared" ref="BF333:BF342" si="1112">(BE333*$E333*$F333*$G333*$I333*$BF$11)</f>
        <v>95415.039999999979</v>
      </c>
      <c r="BG333" s="110">
        <v>14</v>
      </c>
      <c r="BH333" s="109">
        <f t="shared" ref="BH333:BH342" si="1113">(BG333*$E333*$F333*$G333*$J333*$BH$11)</f>
        <v>626161.19999999995</v>
      </c>
      <c r="BI333" s="110">
        <v>0</v>
      </c>
      <c r="BJ333" s="109">
        <f t="shared" ref="BJ333:BJ342" si="1114">(BI333*$E333*$F333*$G333*$J333*$BJ$11)</f>
        <v>0</v>
      </c>
      <c r="BK333" s="110">
        <v>0</v>
      </c>
      <c r="BL333" s="109">
        <f t="shared" ref="BL333:BL342" si="1115">(BK333*$E333*$F333*$G333*$J333*$BL$11)</f>
        <v>0</v>
      </c>
      <c r="BM333" s="110">
        <v>5</v>
      </c>
      <c r="BN333" s="109">
        <f t="shared" ref="BN333:BN342" si="1116">(BM333*$E333*$F333*$G333*$J333*$BN$11)</f>
        <v>223629</v>
      </c>
      <c r="BO333" s="110"/>
      <c r="BP333" s="109">
        <f t="shared" ref="BP333:BP342" si="1117">(BO333*$E333*$F333*$G333*$J333*$BP$11)</f>
        <v>0</v>
      </c>
      <c r="BQ333" s="110">
        <v>9</v>
      </c>
      <c r="BR333" s="109">
        <f t="shared" ref="BR333:BR342" si="1118">(BQ333*$E333*$F333*$G333*$J333*$BR$11)</f>
        <v>515241.21599999996</v>
      </c>
      <c r="BS333" s="110">
        <v>12</v>
      </c>
      <c r="BT333" s="116">
        <f t="shared" ref="BT333:BT342" si="1119">(BS333*$E333*$F333*$G333*$J333*$BT$11)</f>
        <v>590380.56000000006</v>
      </c>
      <c r="BU333" s="133">
        <v>0</v>
      </c>
      <c r="BV333" s="109">
        <f t="shared" ref="BV333:BV342" si="1120">(BU333*$E333*$F333*$G333*$I333*$BV$11)</f>
        <v>0</v>
      </c>
      <c r="BW333" s="110">
        <v>0</v>
      </c>
      <c r="BX333" s="109">
        <f t="shared" ref="BX333:BX342" si="1121">(BW333*$E333*$F333*$G333*$I333*$BX$11)</f>
        <v>0</v>
      </c>
      <c r="BY333" s="110"/>
      <c r="BZ333" s="109">
        <f t="shared" ref="BZ333:BZ342" si="1122">(BY333*$E333*$F333*$G333*$I333*$BZ$11)</f>
        <v>0</v>
      </c>
      <c r="CA333" s="110">
        <v>10</v>
      </c>
      <c r="CB333" s="109">
        <f t="shared" ref="CB333:CB342" si="1123">(CA333*$E333*$F333*$G333*$J333*$CB$11)</f>
        <v>447258</v>
      </c>
      <c r="CC333" s="134"/>
      <c r="CD333" s="110">
        <f t="shared" ref="CD333:CD342" si="1124">(CC333*$E333*$F333*$G333*$I333*$CD$11)</f>
        <v>0</v>
      </c>
      <c r="CE333" s="110">
        <v>30</v>
      </c>
      <c r="CF333" s="109">
        <f t="shared" ref="CF333:CF342" si="1125">(CE333*$E333*$F333*$G333*$I333*$CF$11)</f>
        <v>782701.49999999977</v>
      </c>
      <c r="CG333" s="110"/>
      <c r="CH333" s="109">
        <f t="shared" ref="CH333:CH342" si="1126">(CG333*$E333*$F333*$G333*$I333*$CH$11)</f>
        <v>0</v>
      </c>
      <c r="CI333" s="110"/>
      <c r="CJ333" s="109">
        <f t="shared" ref="CJ333:CJ342" si="1127">(CI333*$E333*$F333*$G333*$I333*$CJ$11)</f>
        <v>0</v>
      </c>
      <c r="CK333" s="110">
        <v>6</v>
      </c>
      <c r="CL333" s="109">
        <f t="shared" ref="CL333:CL342" si="1128">(CK333*$E333*$F333*$G333*$I333*$CL$11)</f>
        <v>268354.8</v>
      </c>
      <c r="CM333" s="110">
        <v>17</v>
      </c>
      <c r="CN333" s="109">
        <f t="shared" ref="CN333:CN342" si="1129">(CM333*$E333*$F333*$G333*$I333*$CN$11)</f>
        <v>633615.49999999988</v>
      </c>
      <c r="CO333" s="110">
        <v>3</v>
      </c>
      <c r="CP333" s="109">
        <f t="shared" ref="CP333:CP342" si="1130">(CO333*$E333*$F333*$G333*$I333*$CP$11)</f>
        <v>124114.09500000002</v>
      </c>
      <c r="CQ333" s="110">
        <v>46</v>
      </c>
      <c r="CR333" s="109">
        <f t="shared" ref="CR333:CR342" si="1131">(CQ333*$E333*$F333*$G333*$J333*$CR$11)</f>
        <v>2283699.3479999998</v>
      </c>
      <c r="CS333" s="110">
        <v>5</v>
      </c>
      <c r="CT333" s="109">
        <f t="shared" ref="CT333:CT342" si="1132">(CS333*$E333*$F333*$G333*$J333*$CT$11)</f>
        <v>268354.8</v>
      </c>
      <c r="CU333" s="110">
        <v>0</v>
      </c>
      <c r="CV333" s="109">
        <f t="shared" ref="CV333:CV342" si="1133">(CU333*$E333*$F333*$G333*$J333*$CV$11)</f>
        <v>0</v>
      </c>
      <c r="CW333" s="132"/>
      <c r="CX333" s="109">
        <f t="shared" ref="CX333:CX342" si="1134">(CW333*$E333*$F333*$G333*$J333*$CX$11)</f>
        <v>0</v>
      </c>
      <c r="CY333" s="110">
        <v>0</v>
      </c>
      <c r="CZ333" s="116">
        <f t="shared" ref="CZ333:CZ342" si="1135">(CY333*$E333*$F333*$G333*$J333*$CZ$11)</f>
        <v>0</v>
      </c>
      <c r="DA333" s="110"/>
      <c r="DB333" s="109">
        <f t="shared" ref="DB333:DB342" si="1136">(DA333*$E333*$F333*$G333*$J333*$DB$11)</f>
        <v>0</v>
      </c>
      <c r="DC333" s="134"/>
      <c r="DD333" s="109">
        <f t="shared" ref="DD333:DD342" si="1137">(DC333*$E333*$F333*$G333*$J333*$DD$11)</f>
        <v>0</v>
      </c>
      <c r="DE333" s="110">
        <v>6</v>
      </c>
      <c r="DF333" s="109">
        <f t="shared" ref="DF333:DF342" si="1138">(DE333*$E333*$F333*$G333*$J333*$DF$11)</f>
        <v>322025.75999999995</v>
      </c>
      <c r="DG333" s="110"/>
      <c r="DH333" s="109">
        <f t="shared" ref="DH333:DH342" si="1139">(DG333*$E333*$F333*$G333*$K333*$DH$11)</f>
        <v>0</v>
      </c>
      <c r="DI333" s="110">
        <v>2</v>
      </c>
      <c r="DJ333" s="122">
        <f t="shared" ref="DJ333:DJ342" si="1140">(DI333*$E333*$F333*$G333*$L333*$DJ$11)</f>
        <v>151892.01149999996</v>
      </c>
      <c r="DK333" s="123">
        <f t="shared" ref="DK333:DL350" si="1141">SUM(M333,O333,Q333,S333,U333,W333,Y333,AA333,AC333,AE333,AG333,AI333,AO333,AS333,AU333,BY333,AK333,AY333,BA333,BC333,CO333,BE333,BG333,AM333,BK333,AQ333,CQ333,BM333,CS333,BO333,BQ333,BS333,CA333,BU333,BW333,CC333,CE333,CG333,CI333,CK333,CM333,CU333,CW333,BI333,AW333,CY333,DA333,DC333,DE333,DG333,DI333)</f>
        <v>411</v>
      </c>
      <c r="DL333" s="122">
        <f t="shared" si="1141"/>
        <v>17935093.720500004</v>
      </c>
      <c r="DM333" s="1"/>
      <c r="DN333" s="1">
        <f t="shared" ref="DN333:DN350" si="1142">DK333*F333</f>
        <v>472.65</v>
      </c>
      <c r="DO333" s="52">
        <f t="shared" ref="DO333:DO350" si="1143">DK333*F333</f>
        <v>472.65</v>
      </c>
      <c r="DQ333" s="52">
        <f t="shared" ref="DQ333:DQ350" si="1144">DK333*G333</f>
        <v>411</v>
      </c>
    </row>
    <row r="334" spans="1:121" ht="30" hidden="1" customHeight="1" x14ac:dyDescent="0.25">
      <c r="A334" s="128"/>
      <c r="B334" s="129">
        <v>290</v>
      </c>
      <c r="C334" s="363" t="s">
        <v>752</v>
      </c>
      <c r="D334" s="102" t="s">
        <v>753</v>
      </c>
      <c r="E334" s="89">
        <v>23150</v>
      </c>
      <c r="F334" s="130">
        <v>1.43</v>
      </c>
      <c r="G334" s="104">
        <v>1</v>
      </c>
      <c r="H334" s="105"/>
      <c r="I334" s="106">
        <v>1.4</v>
      </c>
      <c r="J334" s="106">
        <v>1.68</v>
      </c>
      <c r="K334" s="106">
        <v>2.23</v>
      </c>
      <c r="L334" s="107">
        <v>2.57</v>
      </c>
      <c r="M334" s="110">
        <v>280</v>
      </c>
      <c r="N334" s="109">
        <f t="shared" si="1090"/>
        <v>14274660.4</v>
      </c>
      <c r="O334" s="110">
        <v>57</v>
      </c>
      <c r="P334" s="110">
        <f t="shared" si="1091"/>
        <v>2905913.01</v>
      </c>
      <c r="Q334" s="110">
        <v>0</v>
      </c>
      <c r="R334" s="109">
        <f t="shared" si="1092"/>
        <v>0</v>
      </c>
      <c r="S334" s="110"/>
      <c r="T334" s="109">
        <f t="shared" si="1093"/>
        <v>0</v>
      </c>
      <c r="U334" s="110"/>
      <c r="V334" s="109">
        <f t="shared" si="1094"/>
        <v>0</v>
      </c>
      <c r="W334" s="110">
        <v>0</v>
      </c>
      <c r="X334" s="109">
        <f t="shared" si="1095"/>
        <v>0</v>
      </c>
      <c r="Y334" s="110"/>
      <c r="Z334" s="109">
        <f t="shared" si="1096"/>
        <v>0</v>
      </c>
      <c r="AA334" s="110">
        <v>0</v>
      </c>
      <c r="AB334" s="109">
        <f t="shared" si="1097"/>
        <v>0</v>
      </c>
      <c r="AC334" s="110">
        <v>50</v>
      </c>
      <c r="AD334" s="109">
        <f t="shared" si="1098"/>
        <v>2549046.5</v>
      </c>
      <c r="AE334" s="110">
        <v>0</v>
      </c>
      <c r="AF334" s="109">
        <f t="shared" si="1099"/>
        <v>0</v>
      </c>
      <c r="AG334" s="112"/>
      <c r="AH334" s="109">
        <f t="shared" si="1100"/>
        <v>0</v>
      </c>
      <c r="AI334" s="110">
        <v>88</v>
      </c>
      <c r="AJ334" s="109">
        <f t="shared" si="1101"/>
        <v>4486321.84</v>
      </c>
      <c r="AK334" s="110">
        <v>256</v>
      </c>
      <c r="AL334" s="110">
        <f t="shared" si="1102"/>
        <v>13051118.08</v>
      </c>
      <c r="AM334" s="110">
        <v>80</v>
      </c>
      <c r="AN334" s="109">
        <f t="shared" si="1103"/>
        <v>4894169.28</v>
      </c>
      <c r="AO334" s="132"/>
      <c r="AP334" s="109">
        <f t="shared" si="1104"/>
        <v>0</v>
      </c>
      <c r="AQ334" s="110">
        <v>20</v>
      </c>
      <c r="AR334" s="116">
        <f t="shared" si="1105"/>
        <v>1223542.32</v>
      </c>
      <c r="AS334" s="110"/>
      <c r="AT334" s="109">
        <f t="shared" si="1106"/>
        <v>0</v>
      </c>
      <c r="AU334" s="110">
        <v>5</v>
      </c>
      <c r="AV334" s="110">
        <f t="shared" si="1107"/>
        <v>208558.34999999998</v>
      </c>
      <c r="AW334" s="110"/>
      <c r="AX334" s="109">
        <f t="shared" si="1108"/>
        <v>0</v>
      </c>
      <c r="AY334" s="110">
        <v>0</v>
      </c>
      <c r="AZ334" s="109">
        <f t="shared" si="1109"/>
        <v>0</v>
      </c>
      <c r="BA334" s="110">
        <v>0</v>
      </c>
      <c r="BB334" s="109">
        <f t="shared" si="1110"/>
        <v>0</v>
      </c>
      <c r="BC334" s="110">
        <v>0</v>
      </c>
      <c r="BD334" s="109">
        <f t="shared" si="1111"/>
        <v>0</v>
      </c>
      <c r="BE334" s="110">
        <v>2</v>
      </c>
      <c r="BF334" s="109">
        <f t="shared" si="1112"/>
        <v>118646.52799999999</v>
      </c>
      <c r="BG334" s="110">
        <v>23</v>
      </c>
      <c r="BH334" s="109">
        <f t="shared" si="1113"/>
        <v>1279157.8799999999</v>
      </c>
      <c r="BI334" s="110">
        <v>0</v>
      </c>
      <c r="BJ334" s="109">
        <f t="shared" si="1114"/>
        <v>0</v>
      </c>
      <c r="BK334" s="110">
        <v>0</v>
      </c>
      <c r="BL334" s="109">
        <f t="shared" si="1115"/>
        <v>0</v>
      </c>
      <c r="BM334" s="110">
        <v>4</v>
      </c>
      <c r="BN334" s="109">
        <f t="shared" si="1116"/>
        <v>222462.24</v>
      </c>
      <c r="BO334" s="110"/>
      <c r="BP334" s="109">
        <f t="shared" si="1117"/>
        <v>0</v>
      </c>
      <c r="BQ334" s="110"/>
      <c r="BR334" s="109">
        <f t="shared" si="1118"/>
        <v>0</v>
      </c>
      <c r="BS334" s="110">
        <v>23</v>
      </c>
      <c r="BT334" s="116">
        <f t="shared" si="1119"/>
        <v>1407073.6680000001</v>
      </c>
      <c r="BU334" s="133">
        <v>0</v>
      </c>
      <c r="BV334" s="109">
        <f t="shared" si="1120"/>
        <v>0</v>
      </c>
      <c r="BW334" s="110">
        <v>0</v>
      </c>
      <c r="BX334" s="109">
        <f t="shared" si="1121"/>
        <v>0</v>
      </c>
      <c r="BY334" s="110">
        <v>30</v>
      </c>
      <c r="BZ334" s="109">
        <f t="shared" si="1122"/>
        <v>1390389</v>
      </c>
      <c r="CA334" s="110"/>
      <c r="CB334" s="109">
        <f t="shared" si="1123"/>
        <v>0</v>
      </c>
      <c r="CC334" s="134"/>
      <c r="CD334" s="110">
        <f t="shared" si="1124"/>
        <v>0</v>
      </c>
      <c r="CE334" s="110">
        <v>0</v>
      </c>
      <c r="CF334" s="109">
        <f t="shared" si="1125"/>
        <v>0</v>
      </c>
      <c r="CG334" s="110"/>
      <c r="CH334" s="109">
        <f t="shared" si="1126"/>
        <v>0</v>
      </c>
      <c r="CI334" s="110"/>
      <c r="CJ334" s="109">
        <f t="shared" si="1127"/>
        <v>0</v>
      </c>
      <c r="CK334" s="110"/>
      <c r="CL334" s="109">
        <f t="shared" si="1128"/>
        <v>0</v>
      </c>
      <c r="CM334" s="110"/>
      <c r="CN334" s="109">
        <f t="shared" si="1129"/>
        <v>0</v>
      </c>
      <c r="CO334" s="110">
        <v>1</v>
      </c>
      <c r="CP334" s="109">
        <f t="shared" si="1130"/>
        <v>51444.392999999996</v>
      </c>
      <c r="CQ334" s="110">
        <v>20</v>
      </c>
      <c r="CR334" s="109">
        <f t="shared" si="1131"/>
        <v>1234665.432</v>
      </c>
      <c r="CS334" s="110"/>
      <c r="CT334" s="109">
        <f t="shared" si="1132"/>
        <v>0</v>
      </c>
      <c r="CU334" s="110">
        <v>0</v>
      </c>
      <c r="CV334" s="109">
        <f t="shared" si="1133"/>
        <v>0</v>
      </c>
      <c r="CW334" s="132"/>
      <c r="CX334" s="109">
        <f t="shared" si="1134"/>
        <v>0</v>
      </c>
      <c r="CY334" s="110">
        <v>0</v>
      </c>
      <c r="CZ334" s="116">
        <f t="shared" si="1135"/>
        <v>0</v>
      </c>
      <c r="DA334" s="110">
        <v>10</v>
      </c>
      <c r="DB334" s="109">
        <f t="shared" si="1136"/>
        <v>556155.6</v>
      </c>
      <c r="DC334" s="134"/>
      <c r="DD334" s="109">
        <f t="shared" si="1137"/>
        <v>0</v>
      </c>
      <c r="DE334" s="110">
        <v>6</v>
      </c>
      <c r="DF334" s="109">
        <f t="shared" si="1138"/>
        <v>400432.03199999995</v>
      </c>
      <c r="DG334" s="110"/>
      <c r="DH334" s="109">
        <f t="shared" si="1139"/>
        <v>0</v>
      </c>
      <c r="DI334" s="110"/>
      <c r="DJ334" s="122">
        <f t="shared" si="1140"/>
        <v>0</v>
      </c>
      <c r="DK334" s="123">
        <f t="shared" si="1141"/>
        <v>955</v>
      </c>
      <c r="DL334" s="122">
        <f t="shared" si="1141"/>
        <v>50253756.552999996</v>
      </c>
      <c r="DM334" s="1"/>
      <c r="DN334" s="1">
        <f t="shared" si="1142"/>
        <v>1365.6499999999999</v>
      </c>
      <c r="DO334" s="52">
        <f t="shared" si="1143"/>
        <v>1365.6499999999999</v>
      </c>
      <c r="DQ334" s="52">
        <f t="shared" si="1144"/>
        <v>955</v>
      </c>
    </row>
    <row r="335" spans="1:121" ht="30" hidden="1" customHeight="1" x14ac:dyDescent="0.25">
      <c r="A335" s="128"/>
      <c r="B335" s="129">
        <v>291</v>
      </c>
      <c r="C335" s="363" t="s">
        <v>754</v>
      </c>
      <c r="D335" s="102" t="s">
        <v>755</v>
      </c>
      <c r="E335" s="89">
        <v>23150</v>
      </c>
      <c r="F335" s="130">
        <v>3</v>
      </c>
      <c r="G335" s="104">
        <v>1</v>
      </c>
      <c r="H335" s="105"/>
      <c r="I335" s="106">
        <v>1.4</v>
      </c>
      <c r="J335" s="106">
        <v>1.68</v>
      </c>
      <c r="K335" s="106">
        <v>2.23</v>
      </c>
      <c r="L335" s="107">
        <v>2.57</v>
      </c>
      <c r="M335" s="110">
        <v>54</v>
      </c>
      <c r="N335" s="109">
        <f t="shared" si="1090"/>
        <v>5775462.0000000009</v>
      </c>
      <c r="O335" s="110">
        <v>70</v>
      </c>
      <c r="P335" s="110">
        <f t="shared" si="1091"/>
        <v>7486710.0000000009</v>
      </c>
      <c r="Q335" s="110">
        <v>0</v>
      </c>
      <c r="R335" s="109">
        <f t="shared" si="1092"/>
        <v>0</v>
      </c>
      <c r="S335" s="110"/>
      <c r="T335" s="109">
        <f t="shared" si="1093"/>
        <v>0</v>
      </c>
      <c r="U335" s="110"/>
      <c r="V335" s="109">
        <f t="shared" si="1094"/>
        <v>0</v>
      </c>
      <c r="W335" s="110"/>
      <c r="X335" s="109">
        <f t="shared" si="1095"/>
        <v>0</v>
      </c>
      <c r="Y335" s="110"/>
      <c r="Z335" s="109">
        <f t="shared" si="1096"/>
        <v>0</v>
      </c>
      <c r="AA335" s="110"/>
      <c r="AB335" s="109">
        <f t="shared" si="1097"/>
        <v>0</v>
      </c>
      <c r="AC335" s="110">
        <v>30</v>
      </c>
      <c r="AD335" s="109">
        <f t="shared" si="1098"/>
        <v>3208590.0000000005</v>
      </c>
      <c r="AE335" s="110"/>
      <c r="AF335" s="109">
        <f t="shared" si="1099"/>
        <v>0</v>
      </c>
      <c r="AG335" s="112"/>
      <c r="AH335" s="109">
        <f t="shared" si="1100"/>
        <v>0</v>
      </c>
      <c r="AI335" s="110">
        <v>54</v>
      </c>
      <c r="AJ335" s="109">
        <f t="shared" si="1101"/>
        <v>5775462.0000000009</v>
      </c>
      <c r="AK335" s="110">
        <v>20</v>
      </c>
      <c r="AL335" s="110">
        <f t="shared" si="1102"/>
        <v>2139060</v>
      </c>
      <c r="AM335" s="110">
        <v>15</v>
      </c>
      <c r="AN335" s="109">
        <f t="shared" si="1103"/>
        <v>1925154.0000000002</v>
      </c>
      <c r="AO335" s="131"/>
      <c r="AP335" s="109">
        <f t="shared" si="1104"/>
        <v>0</v>
      </c>
      <c r="AQ335" s="110"/>
      <c r="AR335" s="116">
        <f t="shared" si="1105"/>
        <v>0</v>
      </c>
      <c r="AS335" s="110"/>
      <c r="AT335" s="109">
        <f t="shared" si="1106"/>
        <v>0</v>
      </c>
      <c r="AU335" s="110">
        <v>7</v>
      </c>
      <c r="AV335" s="110">
        <f t="shared" si="1107"/>
        <v>612549</v>
      </c>
      <c r="AW335" s="110"/>
      <c r="AX335" s="109">
        <f t="shared" si="1108"/>
        <v>0</v>
      </c>
      <c r="AY335" s="110"/>
      <c r="AZ335" s="109">
        <f t="shared" si="1109"/>
        <v>0</v>
      </c>
      <c r="BA335" s="110"/>
      <c r="BB335" s="109">
        <f t="shared" si="1110"/>
        <v>0</v>
      </c>
      <c r="BC335" s="110"/>
      <c r="BD335" s="109">
        <f t="shared" si="1111"/>
        <v>0</v>
      </c>
      <c r="BE335" s="110"/>
      <c r="BF335" s="109">
        <f t="shared" si="1112"/>
        <v>0</v>
      </c>
      <c r="BG335" s="110">
        <v>32</v>
      </c>
      <c r="BH335" s="109">
        <f t="shared" si="1113"/>
        <v>3733632</v>
      </c>
      <c r="BI335" s="110"/>
      <c r="BJ335" s="109">
        <f t="shared" si="1114"/>
        <v>0</v>
      </c>
      <c r="BK335" s="110"/>
      <c r="BL335" s="109">
        <f t="shared" si="1115"/>
        <v>0</v>
      </c>
      <c r="BM335" s="110">
        <v>1</v>
      </c>
      <c r="BN335" s="109">
        <f t="shared" si="1116"/>
        <v>116676</v>
      </c>
      <c r="BO335" s="110"/>
      <c r="BP335" s="109">
        <f t="shared" si="1117"/>
        <v>0</v>
      </c>
      <c r="BQ335" s="110">
        <v>30</v>
      </c>
      <c r="BR335" s="109">
        <f t="shared" si="1118"/>
        <v>4480358.4000000004</v>
      </c>
      <c r="BS335" s="110"/>
      <c r="BT335" s="116">
        <f t="shared" si="1119"/>
        <v>0</v>
      </c>
      <c r="BU335" s="133"/>
      <c r="BV335" s="109">
        <f t="shared" si="1120"/>
        <v>0</v>
      </c>
      <c r="BW335" s="110"/>
      <c r="BX335" s="109">
        <f t="shared" si="1121"/>
        <v>0</v>
      </c>
      <c r="BY335" s="110"/>
      <c r="BZ335" s="109">
        <f t="shared" si="1122"/>
        <v>0</v>
      </c>
      <c r="CA335" s="110"/>
      <c r="CB335" s="109">
        <f t="shared" si="1123"/>
        <v>0</v>
      </c>
      <c r="CC335" s="134"/>
      <c r="CD335" s="110">
        <f t="shared" si="1124"/>
        <v>0</v>
      </c>
      <c r="CE335" s="110"/>
      <c r="CF335" s="109">
        <f t="shared" si="1125"/>
        <v>0</v>
      </c>
      <c r="CG335" s="110"/>
      <c r="CH335" s="109">
        <f t="shared" si="1126"/>
        <v>0</v>
      </c>
      <c r="CI335" s="110"/>
      <c r="CJ335" s="109">
        <f t="shared" si="1127"/>
        <v>0</v>
      </c>
      <c r="CK335" s="110"/>
      <c r="CL335" s="109">
        <f t="shared" si="1128"/>
        <v>0</v>
      </c>
      <c r="CM335" s="110"/>
      <c r="CN335" s="109">
        <f t="shared" si="1129"/>
        <v>0</v>
      </c>
      <c r="CO335" s="110"/>
      <c r="CP335" s="109">
        <f t="shared" si="1130"/>
        <v>0</v>
      </c>
      <c r="CQ335" s="110"/>
      <c r="CR335" s="109">
        <f t="shared" si="1131"/>
        <v>0</v>
      </c>
      <c r="CS335" s="110"/>
      <c r="CT335" s="109">
        <f t="shared" si="1132"/>
        <v>0</v>
      </c>
      <c r="CU335" s="110"/>
      <c r="CV335" s="109">
        <f t="shared" si="1133"/>
        <v>0</v>
      </c>
      <c r="CW335" s="132"/>
      <c r="CX335" s="109">
        <f t="shared" si="1134"/>
        <v>0</v>
      </c>
      <c r="CY335" s="110"/>
      <c r="CZ335" s="116">
        <f t="shared" si="1135"/>
        <v>0</v>
      </c>
      <c r="DA335" s="110"/>
      <c r="DB335" s="109">
        <f t="shared" si="1136"/>
        <v>0</v>
      </c>
      <c r="DC335" s="134"/>
      <c r="DD335" s="109">
        <f t="shared" si="1137"/>
        <v>0</v>
      </c>
      <c r="DE335" s="110"/>
      <c r="DF335" s="109">
        <f t="shared" si="1138"/>
        <v>0</v>
      </c>
      <c r="DG335" s="110"/>
      <c r="DH335" s="109">
        <f t="shared" si="1139"/>
        <v>0</v>
      </c>
      <c r="DI335" s="110"/>
      <c r="DJ335" s="122">
        <f t="shared" si="1140"/>
        <v>0</v>
      </c>
      <c r="DK335" s="123">
        <f t="shared" si="1141"/>
        <v>313</v>
      </c>
      <c r="DL335" s="122">
        <f t="shared" si="1141"/>
        <v>35253653.400000006</v>
      </c>
      <c r="DM335" s="1"/>
      <c r="DN335" s="1">
        <f t="shared" si="1142"/>
        <v>939</v>
      </c>
      <c r="DO335" s="52">
        <f t="shared" si="1143"/>
        <v>939</v>
      </c>
      <c r="DQ335" s="52">
        <f t="shared" si="1144"/>
        <v>313</v>
      </c>
    </row>
    <row r="336" spans="1:121" ht="30" hidden="1" customHeight="1" x14ac:dyDescent="0.25">
      <c r="A336" s="128"/>
      <c r="B336" s="129">
        <v>292</v>
      </c>
      <c r="C336" s="363" t="s">
        <v>756</v>
      </c>
      <c r="D336" s="102" t="s">
        <v>757</v>
      </c>
      <c r="E336" s="89">
        <v>23150</v>
      </c>
      <c r="F336" s="130">
        <v>4.3</v>
      </c>
      <c r="G336" s="104">
        <v>1</v>
      </c>
      <c r="H336" s="105"/>
      <c r="I336" s="106">
        <v>1.4</v>
      </c>
      <c r="J336" s="106">
        <v>1.68</v>
      </c>
      <c r="K336" s="106">
        <v>2.23</v>
      </c>
      <c r="L336" s="107">
        <v>2.57</v>
      </c>
      <c r="M336" s="110">
        <v>10</v>
      </c>
      <c r="N336" s="109">
        <f t="shared" si="1090"/>
        <v>1532993.0000000002</v>
      </c>
      <c r="O336" s="110">
        <v>1</v>
      </c>
      <c r="P336" s="110">
        <f t="shared" si="1091"/>
        <v>153299.30000000002</v>
      </c>
      <c r="Q336" s="110">
        <v>0</v>
      </c>
      <c r="R336" s="109">
        <f t="shared" si="1092"/>
        <v>0</v>
      </c>
      <c r="S336" s="110"/>
      <c r="T336" s="109">
        <f t="shared" si="1093"/>
        <v>0</v>
      </c>
      <c r="U336" s="110"/>
      <c r="V336" s="109">
        <f t="shared" si="1094"/>
        <v>0</v>
      </c>
      <c r="W336" s="110"/>
      <c r="X336" s="109">
        <f t="shared" si="1095"/>
        <v>0</v>
      </c>
      <c r="Y336" s="110"/>
      <c r="Z336" s="109">
        <f t="shared" si="1096"/>
        <v>0</v>
      </c>
      <c r="AA336" s="110"/>
      <c r="AB336" s="109">
        <f t="shared" si="1097"/>
        <v>0</v>
      </c>
      <c r="AC336" s="110"/>
      <c r="AD336" s="109">
        <f t="shared" si="1098"/>
        <v>0</v>
      </c>
      <c r="AE336" s="110"/>
      <c r="AF336" s="109">
        <f t="shared" si="1099"/>
        <v>0</v>
      </c>
      <c r="AG336" s="112"/>
      <c r="AH336" s="109">
        <f t="shared" si="1100"/>
        <v>0</v>
      </c>
      <c r="AI336" s="110">
        <v>10</v>
      </c>
      <c r="AJ336" s="109">
        <f t="shared" si="1101"/>
        <v>1532993.0000000002</v>
      </c>
      <c r="AK336" s="110">
        <v>2</v>
      </c>
      <c r="AL336" s="110">
        <f t="shared" si="1102"/>
        <v>306598.60000000003</v>
      </c>
      <c r="AM336" s="110">
        <v>0</v>
      </c>
      <c r="AN336" s="109">
        <f t="shared" si="1103"/>
        <v>0</v>
      </c>
      <c r="AO336" s="132"/>
      <c r="AP336" s="109">
        <f t="shared" si="1104"/>
        <v>0</v>
      </c>
      <c r="AQ336" s="110"/>
      <c r="AR336" s="116">
        <f t="shared" si="1105"/>
        <v>0</v>
      </c>
      <c r="AS336" s="110"/>
      <c r="AT336" s="109">
        <f t="shared" si="1106"/>
        <v>0</v>
      </c>
      <c r="AU336" s="110"/>
      <c r="AV336" s="110">
        <f t="shared" si="1107"/>
        <v>0</v>
      </c>
      <c r="AW336" s="110"/>
      <c r="AX336" s="109">
        <f t="shared" si="1108"/>
        <v>0</v>
      </c>
      <c r="AY336" s="110"/>
      <c r="AZ336" s="109">
        <f t="shared" si="1109"/>
        <v>0</v>
      </c>
      <c r="BA336" s="110"/>
      <c r="BB336" s="109">
        <f t="shared" si="1110"/>
        <v>0</v>
      </c>
      <c r="BC336" s="110"/>
      <c r="BD336" s="109">
        <f t="shared" si="1111"/>
        <v>0</v>
      </c>
      <c r="BE336" s="110"/>
      <c r="BF336" s="109">
        <f t="shared" si="1112"/>
        <v>0</v>
      </c>
      <c r="BG336" s="110"/>
      <c r="BH336" s="109">
        <f t="shared" si="1113"/>
        <v>0</v>
      </c>
      <c r="BI336" s="110"/>
      <c r="BJ336" s="109">
        <f t="shared" si="1114"/>
        <v>0</v>
      </c>
      <c r="BK336" s="110"/>
      <c r="BL336" s="109">
        <f t="shared" si="1115"/>
        <v>0</v>
      </c>
      <c r="BM336" s="110"/>
      <c r="BN336" s="109">
        <f t="shared" si="1116"/>
        <v>0</v>
      </c>
      <c r="BO336" s="110"/>
      <c r="BP336" s="109">
        <f t="shared" si="1117"/>
        <v>0</v>
      </c>
      <c r="BQ336" s="110"/>
      <c r="BR336" s="109">
        <f t="shared" si="1118"/>
        <v>0</v>
      </c>
      <c r="BS336" s="110"/>
      <c r="BT336" s="116">
        <f t="shared" si="1119"/>
        <v>0</v>
      </c>
      <c r="BU336" s="133"/>
      <c r="BV336" s="109">
        <f t="shared" si="1120"/>
        <v>0</v>
      </c>
      <c r="BW336" s="110"/>
      <c r="BX336" s="109">
        <f t="shared" si="1121"/>
        <v>0</v>
      </c>
      <c r="BY336" s="110"/>
      <c r="BZ336" s="109">
        <f t="shared" si="1122"/>
        <v>0</v>
      </c>
      <c r="CA336" s="110"/>
      <c r="CB336" s="109">
        <f t="shared" si="1123"/>
        <v>0</v>
      </c>
      <c r="CC336" s="134"/>
      <c r="CD336" s="110">
        <f t="shared" si="1124"/>
        <v>0</v>
      </c>
      <c r="CE336" s="110"/>
      <c r="CF336" s="109">
        <f t="shared" si="1125"/>
        <v>0</v>
      </c>
      <c r="CG336" s="110"/>
      <c r="CH336" s="109">
        <f t="shared" si="1126"/>
        <v>0</v>
      </c>
      <c r="CI336" s="110"/>
      <c r="CJ336" s="109">
        <f t="shared" si="1127"/>
        <v>0</v>
      </c>
      <c r="CK336" s="110"/>
      <c r="CL336" s="109">
        <f t="shared" si="1128"/>
        <v>0</v>
      </c>
      <c r="CM336" s="110"/>
      <c r="CN336" s="109">
        <f t="shared" si="1129"/>
        <v>0</v>
      </c>
      <c r="CO336" s="110"/>
      <c r="CP336" s="109">
        <f t="shared" si="1130"/>
        <v>0</v>
      </c>
      <c r="CQ336" s="110"/>
      <c r="CR336" s="109">
        <f t="shared" si="1131"/>
        <v>0</v>
      </c>
      <c r="CS336" s="110"/>
      <c r="CT336" s="109">
        <f t="shared" si="1132"/>
        <v>0</v>
      </c>
      <c r="CU336" s="110"/>
      <c r="CV336" s="109">
        <f t="shared" si="1133"/>
        <v>0</v>
      </c>
      <c r="CW336" s="132"/>
      <c r="CX336" s="109">
        <f t="shared" si="1134"/>
        <v>0</v>
      </c>
      <c r="CY336" s="110"/>
      <c r="CZ336" s="116">
        <f t="shared" si="1135"/>
        <v>0</v>
      </c>
      <c r="DA336" s="110"/>
      <c r="DB336" s="109">
        <f t="shared" si="1136"/>
        <v>0</v>
      </c>
      <c r="DC336" s="134"/>
      <c r="DD336" s="109">
        <f t="shared" si="1137"/>
        <v>0</v>
      </c>
      <c r="DE336" s="110"/>
      <c r="DF336" s="109">
        <f t="shared" si="1138"/>
        <v>0</v>
      </c>
      <c r="DG336" s="110"/>
      <c r="DH336" s="109">
        <f t="shared" si="1139"/>
        <v>0</v>
      </c>
      <c r="DI336" s="110"/>
      <c r="DJ336" s="122">
        <f t="shared" si="1140"/>
        <v>0</v>
      </c>
      <c r="DK336" s="123">
        <f t="shared" si="1141"/>
        <v>23</v>
      </c>
      <c r="DL336" s="122">
        <f t="shared" si="1141"/>
        <v>3525883.9000000008</v>
      </c>
      <c r="DM336" s="1"/>
      <c r="DN336" s="1">
        <f t="shared" si="1142"/>
        <v>98.899999999999991</v>
      </c>
      <c r="DO336" s="52">
        <f t="shared" si="1143"/>
        <v>98.899999999999991</v>
      </c>
      <c r="DQ336" s="52">
        <f t="shared" si="1144"/>
        <v>23</v>
      </c>
    </row>
    <row r="337" spans="1:121" ht="30" hidden="1" customHeight="1" x14ac:dyDescent="0.25">
      <c r="A337" s="128"/>
      <c r="B337" s="129">
        <v>293</v>
      </c>
      <c r="C337" s="363" t="s">
        <v>758</v>
      </c>
      <c r="D337" s="102" t="s">
        <v>759</v>
      </c>
      <c r="E337" s="89">
        <v>23150</v>
      </c>
      <c r="F337" s="130">
        <v>2.42</v>
      </c>
      <c r="G337" s="104">
        <v>1</v>
      </c>
      <c r="H337" s="105"/>
      <c r="I337" s="106">
        <v>1.4</v>
      </c>
      <c r="J337" s="106">
        <v>1.68</v>
      </c>
      <c r="K337" s="106">
        <v>2.23</v>
      </c>
      <c r="L337" s="107">
        <v>2.57</v>
      </c>
      <c r="M337" s="110">
        <v>9</v>
      </c>
      <c r="N337" s="109">
        <f t="shared" si="1090"/>
        <v>776478.78</v>
      </c>
      <c r="O337" s="110">
        <v>9</v>
      </c>
      <c r="P337" s="110">
        <f t="shared" si="1091"/>
        <v>776478.78</v>
      </c>
      <c r="Q337" s="110">
        <v>1</v>
      </c>
      <c r="R337" s="109">
        <f t="shared" si="1092"/>
        <v>86275.42</v>
      </c>
      <c r="S337" s="110"/>
      <c r="T337" s="109">
        <f t="shared" si="1093"/>
        <v>0</v>
      </c>
      <c r="U337" s="110"/>
      <c r="V337" s="109">
        <f t="shared" si="1094"/>
        <v>0</v>
      </c>
      <c r="W337" s="110">
        <v>0</v>
      </c>
      <c r="X337" s="109">
        <f t="shared" si="1095"/>
        <v>0</v>
      </c>
      <c r="Y337" s="110"/>
      <c r="Z337" s="109">
        <f t="shared" si="1096"/>
        <v>0</v>
      </c>
      <c r="AA337" s="110">
        <v>0</v>
      </c>
      <c r="AB337" s="109">
        <f t="shared" si="1097"/>
        <v>0</v>
      </c>
      <c r="AC337" s="110">
        <v>2</v>
      </c>
      <c r="AD337" s="109">
        <f t="shared" si="1098"/>
        <v>172550.84</v>
      </c>
      <c r="AE337" s="110">
        <v>0</v>
      </c>
      <c r="AF337" s="109">
        <f t="shared" si="1099"/>
        <v>0</v>
      </c>
      <c r="AG337" s="112"/>
      <c r="AH337" s="109">
        <f t="shared" si="1100"/>
        <v>0</v>
      </c>
      <c r="AI337" s="110">
        <v>10</v>
      </c>
      <c r="AJ337" s="109">
        <f t="shared" si="1101"/>
        <v>862754.20000000007</v>
      </c>
      <c r="AK337" s="110">
        <v>5</v>
      </c>
      <c r="AL337" s="110">
        <f t="shared" si="1102"/>
        <v>431377.10000000003</v>
      </c>
      <c r="AM337" s="110">
        <v>15</v>
      </c>
      <c r="AN337" s="109">
        <f t="shared" si="1103"/>
        <v>1552957.56</v>
      </c>
      <c r="AO337" s="132">
        <v>8</v>
      </c>
      <c r="AP337" s="109">
        <f t="shared" si="1104"/>
        <v>828244.03200000001</v>
      </c>
      <c r="AQ337" s="110"/>
      <c r="AR337" s="116">
        <f t="shared" si="1105"/>
        <v>0</v>
      </c>
      <c r="AS337" s="110"/>
      <c r="AT337" s="109">
        <f t="shared" si="1106"/>
        <v>0</v>
      </c>
      <c r="AU337" s="110"/>
      <c r="AV337" s="110">
        <f t="shared" si="1107"/>
        <v>0</v>
      </c>
      <c r="AW337" s="110"/>
      <c r="AX337" s="109">
        <f t="shared" si="1108"/>
        <v>0</v>
      </c>
      <c r="AY337" s="110">
        <v>0</v>
      </c>
      <c r="AZ337" s="109">
        <f t="shared" si="1109"/>
        <v>0</v>
      </c>
      <c r="BA337" s="110">
        <v>0</v>
      </c>
      <c r="BB337" s="109">
        <f t="shared" si="1110"/>
        <v>0</v>
      </c>
      <c r="BC337" s="110">
        <v>0</v>
      </c>
      <c r="BD337" s="109">
        <f t="shared" si="1111"/>
        <v>0</v>
      </c>
      <c r="BE337" s="110"/>
      <c r="BF337" s="109">
        <f t="shared" si="1112"/>
        <v>0</v>
      </c>
      <c r="BG337" s="110"/>
      <c r="BH337" s="109">
        <f t="shared" si="1113"/>
        <v>0</v>
      </c>
      <c r="BI337" s="110">
        <v>0</v>
      </c>
      <c r="BJ337" s="109">
        <f t="shared" si="1114"/>
        <v>0</v>
      </c>
      <c r="BK337" s="110">
        <v>0</v>
      </c>
      <c r="BL337" s="109">
        <f t="shared" si="1115"/>
        <v>0</v>
      </c>
      <c r="BM337" s="110">
        <v>1</v>
      </c>
      <c r="BN337" s="109">
        <f t="shared" si="1116"/>
        <v>94118.64</v>
      </c>
      <c r="BO337" s="110"/>
      <c r="BP337" s="109">
        <f t="shared" si="1117"/>
        <v>0</v>
      </c>
      <c r="BQ337" s="110"/>
      <c r="BR337" s="109">
        <f t="shared" si="1118"/>
        <v>0</v>
      </c>
      <c r="BS337" s="110"/>
      <c r="BT337" s="116">
        <f t="shared" si="1119"/>
        <v>0</v>
      </c>
      <c r="BU337" s="133">
        <v>0</v>
      </c>
      <c r="BV337" s="109">
        <f t="shared" si="1120"/>
        <v>0</v>
      </c>
      <c r="BW337" s="110">
        <v>0</v>
      </c>
      <c r="BX337" s="109">
        <f t="shared" si="1121"/>
        <v>0</v>
      </c>
      <c r="BY337" s="110">
        <v>0</v>
      </c>
      <c r="BZ337" s="109">
        <f t="shared" si="1122"/>
        <v>0</v>
      </c>
      <c r="CA337" s="110">
        <v>2</v>
      </c>
      <c r="CB337" s="109">
        <f t="shared" si="1123"/>
        <v>188237.28</v>
      </c>
      <c r="CC337" s="134"/>
      <c r="CD337" s="110">
        <f t="shared" si="1124"/>
        <v>0</v>
      </c>
      <c r="CE337" s="110">
        <v>1</v>
      </c>
      <c r="CF337" s="109">
        <f t="shared" si="1125"/>
        <v>54902.539999999994</v>
      </c>
      <c r="CG337" s="110"/>
      <c r="CH337" s="109">
        <f t="shared" si="1126"/>
        <v>0</v>
      </c>
      <c r="CI337" s="110"/>
      <c r="CJ337" s="109">
        <f t="shared" si="1127"/>
        <v>0</v>
      </c>
      <c r="CK337" s="110"/>
      <c r="CL337" s="109">
        <f t="shared" si="1128"/>
        <v>0</v>
      </c>
      <c r="CM337" s="110"/>
      <c r="CN337" s="109">
        <f t="shared" si="1129"/>
        <v>0</v>
      </c>
      <c r="CO337" s="110"/>
      <c r="CP337" s="109">
        <f t="shared" si="1130"/>
        <v>0</v>
      </c>
      <c r="CQ337" s="110">
        <v>3</v>
      </c>
      <c r="CR337" s="109">
        <f t="shared" si="1131"/>
        <v>313415.07120000001</v>
      </c>
      <c r="CS337" s="110"/>
      <c r="CT337" s="109">
        <f t="shared" si="1132"/>
        <v>0</v>
      </c>
      <c r="CU337" s="110">
        <v>0</v>
      </c>
      <c r="CV337" s="109">
        <f t="shared" si="1133"/>
        <v>0</v>
      </c>
      <c r="CW337" s="132"/>
      <c r="CX337" s="109">
        <f t="shared" si="1134"/>
        <v>0</v>
      </c>
      <c r="CY337" s="110">
        <v>0</v>
      </c>
      <c r="CZ337" s="116">
        <f t="shared" si="1135"/>
        <v>0</v>
      </c>
      <c r="DA337" s="110"/>
      <c r="DB337" s="109">
        <f t="shared" si="1136"/>
        <v>0</v>
      </c>
      <c r="DC337" s="134"/>
      <c r="DD337" s="109">
        <f t="shared" si="1137"/>
        <v>0</v>
      </c>
      <c r="DE337" s="110"/>
      <c r="DF337" s="109">
        <f t="shared" si="1138"/>
        <v>0</v>
      </c>
      <c r="DG337" s="110"/>
      <c r="DH337" s="109">
        <f t="shared" si="1139"/>
        <v>0</v>
      </c>
      <c r="DI337" s="110"/>
      <c r="DJ337" s="122">
        <f t="shared" si="1140"/>
        <v>0</v>
      </c>
      <c r="DK337" s="123">
        <f t="shared" si="1141"/>
        <v>66</v>
      </c>
      <c r="DL337" s="122">
        <f t="shared" si="1141"/>
        <v>6137790.2432000004</v>
      </c>
      <c r="DM337" s="1"/>
      <c r="DN337" s="1">
        <f t="shared" si="1142"/>
        <v>159.72</v>
      </c>
      <c r="DO337" s="52">
        <f t="shared" si="1143"/>
        <v>159.72</v>
      </c>
      <c r="DQ337" s="52">
        <f t="shared" si="1144"/>
        <v>66</v>
      </c>
    </row>
    <row r="338" spans="1:121" ht="30" hidden="1" customHeight="1" x14ac:dyDescent="0.25">
      <c r="A338" s="128"/>
      <c r="B338" s="129">
        <v>294</v>
      </c>
      <c r="C338" s="363" t="s">
        <v>760</v>
      </c>
      <c r="D338" s="102" t="s">
        <v>761</v>
      </c>
      <c r="E338" s="89">
        <v>23150</v>
      </c>
      <c r="F338" s="130">
        <v>2.69</v>
      </c>
      <c r="G338" s="104">
        <v>1</v>
      </c>
      <c r="H338" s="105"/>
      <c r="I338" s="106">
        <v>1.4</v>
      </c>
      <c r="J338" s="106">
        <v>1.68</v>
      </c>
      <c r="K338" s="106">
        <v>2.23</v>
      </c>
      <c r="L338" s="107">
        <v>2.57</v>
      </c>
      <c r="M338" s="110">
        <v>12</v>
      </c>
      <c r="N338" s="109">
        <f t="shared" si="1090"/>
        <v>1150814.28</v>
      </c>
      <c r="O338" s="110">
        <v>10</v>
      </c>
      <c r="P338" s="110">
        <f t="shared" si="1091"/>
        <v>959011.9</v>
      </c>
      <c r="Q338" s="110">
        <v>2</v>
      </c>
      <c r="R338" s="109">
        <f t="shared" si="1092"/>
        <v>191802.38</v>
      </c>
      <c r="S338" s="110"/>
      <c r="T338" s="109">
        <f t="shared" si="1093"/>
        <v>0</v>
      </c>
      <c r="U338" s="110">
        <v>15</v>
      </c>
      <c r="V338" s="109">
        <f t="shared" si="1094"/>
        <v>1438517.85</v>
      </c>
      <c r="W338" s="110">
        <v>0</v>
      </c>
      <c r="X338" s="109">
        <f t="shared" si="1095"/>
        <v>0</v>
      </c>
      <c r="Y338" s="110"/>
      <c r="Z338" s="109">
        <f t="shared" si="1096"/>
        <v>0</v>
      </c>
      <c r="AA338" s="110">
        <v>0</v>
      </c>
      <c r="AB338" s="109">
        <f t="shared" si="1097"/>
        <v>0</v>
      </c>
      <c r="AC338" s="110"/>
      <c r="AD338" s="109">
        <f t="shared" si="1098"/>
        <v>0</v>
      </c>
      <c r="AE338" s="110">
        <v>0</v>
      </c>
      <c r="AF338" s="109">
        <f t="shared" si="1099"/>
        <v>0</v>
      </c>
      <c r="AG338" s="112"/>
      <c r="AH338" s="109">
        <f t="shared" si="1100"/>
        <v>0</v>
      </c>
      <c r="AI338" s="110">
        <v>5</v>
      </c>
      <c r="AJ338" s="109">
        <f t="shared" si="1101"/>
        <v>479505.95</v>
      </c>
      <c r="AK338" s="110">
        <v>2</v>
      </c>
      <c r="AL338" s="110">
        <f t="shared" si="1102"/>
        <v>191802.38</v>
      </c>
      <c r="AM338" s="110">
        <v>0</v>
      </c>
      <c r="AN338" s="109">
        <f t="shared" si="1103"/>
        <v>0</v>
      </c>
      <c r="AO338" s="132">
        <v>13</v>
      </c>
      <c r="AP338" s="109">
        <f t="shared" si="1104"/>
        <v>1496058.564</v>
      </c>
      <c r="AQ338" s="110"/>
      <c r="AR338" s="116">
        <f t="shared" si="1105"/>
        <v>0</v>
      </c>
      <c r="AS338" s="110"/>
      <c r="AT338" s="109">
        <f t="shared" si="1106"/>
        <v>0</v>
      </c>
      <c r="AU338" s="110">
        <v>2</v>
      </c>
      <c r="AV338" s="110">
        <f t="shared" si="1107"/>
        <v>156929.22</v>
      </c>
      <c r="AW338" s="110"/>
      <c r="AX338" s="109">
        <f t="shared" si="1108"/>
        <v>0</v>
      </c>
      <c r="AY338" s="110">
        <v>0</v>
      </c>
      <c r="AZ338" s="109">
        <f t="shared" si="1109"/>
        <v>0</v>
      </c>
      <c r="BA338" s="110">
        <v>0</v>
      </c>
      <c r="BB338" s="109">
        <f t="shared" si="1110"/>
        <v>0</v>
      </c>
      <c r="BC338" s="110">
        <v>0</v>
      </c>
      <c r="BD338" s="109">
        <f t="shared" si="1111"/>
        <v>0</v>
      </c>
      <c r="BE338" s="110"/>
      <c r="BF338" s="109">
        <f t="shared" si="1112"/>
        <v>0</v>
      </c>
      <c r="BG338" s="110"/>
      <c r="BH338" s="109">
        <f t="shared" si="1113"/>
        <v>0</v>
      </c>
      <c r="BI338" s="110">
        <v>0</v>
      </c>
      <c r="BJ338" s="109">
        <f t="shared" si="1114"/>
        <v>0</v>
      </c>
      <c r="BK338" s="110">
        <v>0</v>
      </c>
      <c r="BL338" s="109">
        <f t="shared" si="1115"/>
        <v>0</v>
      </c>
      <c r="BM338" s="110">
        <v>1</v>
      </c>
      <c r="BN338" s="109">
        <f t="shared" si="1116"/>
        <v>104619.48</v>
      </c>
      <c r="BO338" s="110"/>
      <c r="BP338" s="109">
        <f t="shared" si="1117"/>
        <v>0</v>
      </c>
      <c r="BQ338" s="110"/>
      <c r="BR338" s="109">
        <f t="shared" si="1118"/>
        <v>0</v>
      </c>
      <c r="BS338" s="110"/>
      <c r="BT338" s="116">
        <f t="shared" si="1119"/>
        <v>0</v>
      </c>
      <c r="BU338" s="133">
        <v>0</v>
      </c>
      <c r="BV338" s="109">
        <f t="shared" si="1120"/>
        <v>0</v>
      </c>
      <c r="BW338" s="110">
        <v>0</v>
      </c>
      <c r="BX338" s="109">
        <f t="shared" si="1121"/>
        <v>0</v>
      </c>
      <c r="BY338" s="110">
        <v>0</v>
      </c>
      <c r="BZ338" s="109">
        <f t="shared" si="1122"/>
        <v>0</v>
      </c>
      <c r="CA338" s="110"/>
      <c r="CB338" s="109">
        <f t="shared" si="1123"/>
        <v>0</v>
      </c>
      <c r="CC338" s="134"/>
      <c r="CD338" s="110">
        <f t="shared" si="1124"/>
        <v>0</v>
      </c>
      <c r="CE338" s="110">
        <v>0</v>
      </c>
      <c r="CF338" s="109">
        <f t="shared" si="1125"/>
        <v>0</v>
      </c>
      <c r="CG338" s="110"/>
      <c r="CH338" s="109">
        <f t="shared" si="1126"/>
        <v>0</v>
      </c>
      <c r="CI338" s="110"/>
      <c r="CJ338" s="109">
        <f t="shared" si="1127"/>
        <v>0</v>
      </c>
      <c r="CK338" s="110"/>
      <c r="CL338" s="109">
        <f t="shared" si="1128"/>
        <v>0</v>
      </c>
      <c r="CM338" s="110"/>
      <c r="CN338" s="109">
        <f t="shared" si="1129"/>
        <v>0</v>
      </c>
      <c r="CO338" s="110"/>
      <c r="CP338" s="109">
        <f t="shared" si="1130"/>
        <v>0</v>
      </c>
      <c r="CQ338" s="110"/>
      <c r="CR338" s="109">
        <f t="shared" si="1131"/>
        <v>0</v>
      </c>
      <c r="CS338" s="110"/>
      <c r="CT338" s="109">
        <f t="shared" si="1132"/>
        <v>0</v>
      </c>
      <c r="CU338" s="110">
        <v>0</v>
      </c>
      <c r="CV338" s="109">
        <f t="shared" si="1133"/>
        <v>0</v>
      </c>
      <c r="CW338" s="132"/>
      <c r="CX338" s="109">
        <f t="shared" si="1134"/>
        <v>0</v>
      </c>
      <c r="CY338" s="110">
        <v>0</v>
      </c>
      <c r="CZ338" s="116">
        <f t="shared" si="1135"/>
        <v>0</v>
      </c>
      <c r="DA338" s="110"/>
      <c r="DB338" s="109">
        <f t="shared" si="1136"/>
        <v>0</v>
      </c>
      <c r="DC338" s="134"/>
      <c r="DD338" s="109">
        <f t="shared" si="1137"/>
        <v>0</v>
      </c>
      <c r="DE338" s="110"/>
      <c r="DF338" s="109">
        <f t="shared" si="1138"/>
        <v>0</v>
      </c>
      <c r="DG338" s="110"/>
      <c r="DH338" s="109">
        <f t="shared" si="1139"/>
        <v>0</v>
      </c>
      <c r="DI338" s="110"/>
      <c r="DJ338" s="122">
        <f t="shared" si="1140"/>
        <v>0</v>
      </c>
      <c r="DK338" s="123">
        <f t="shared" si="1141"/>
        <v>62</v>
      </c>
      <c r="DL338" s="122">
        <f t="shared" si="1141"/>
        <v>6169062.0040000007</v>
      </c>
      <c r="DM338" s="1"/>
      <c r="DN338" s="1">
        <f t="shared" si="1142"/>
        <v>166.78</v>
      </c>
      <c r="DO338" s="52">
        <f t="shared" si="1143"/>
        <v>166.78</v>
      </c>
      <c r="DQ338" s="52">
        <f t="shared" si="1144"/>
        <v>62</v>
      </c>
    </row>
    <row r="339" spans="1:121" ht="15.75" hidden="1" customHeight="1" x14ac:dyDescent="0.25">
      <c r="A339" s="128"/>
      <c r="B339" s="129">
        <v>295</v>
      </c>
      <c r="C339" s="363" t="s">
        <v>762</v>
      </c>
      <c r="D339" s="102" t="s">
        <v>763</v>
      </c>
      <c r="E339" s="89">
        <v>23150</v>
      </c>
      <c r="F339" s="130">
        <v>4.12</v>
      </c>
      <c r="G339" s="104">
        <v>1</v>
      </c>
      <c r="H339" s="105"/>
      <c r="I339" s="106">
        <v>1.4</v>
      </c>
      <c r="J339" s="106">
        <v>1.68</v>
      </c>
      <c r="K339" s="106">
        <v>2.23</v>
      </c>
      <c r="L339" s="107">
        <v>2.57</v>
      </c>
      <c r="M339" s="110">
        <v>16</v>
      </c>
      <c r="N339" s="109">
        <f t="shared" si="1090"/>
        <v>2350113.92</v>
      </c>
      <c r="O339" s="110">
        <v>11</v>
      </c>
      <c r="P339" s="110">
        <f t="shared" si="1091"/>
        <v>1615703.32</v>
      </c>
      <c r="Q339" s="110">
        <v>1</v>
      </c>
      <c r="R339" s="109">
        <f t="shared" si="1092"/>
        <v>146882.12</v>
      </c>
      <c r="S339" s="110"/>
      <c r="T339" s="109">
        <f t="shared" si="1093"/>
        <v>0</v>
      </c>
      <c r="U339" s="110"/>
      <c r="V339" s="109">
        <f t="shared" si="1094"/>
        <v>0</v>
      </c>
      <c r="W339" s="110"/>
      <c r="X339" s="109">
        <f t="shared" si="1095"/>
        <v>0</v>
      </c>
      <c r="Y339" s="110"/>
      <c r="Z339" s="109">
        <f t="shared" si="1096"/>
        <v>0</v>
      </c>
      <c r="AA339" s="110"/>
      <c r="AB339" s="109">
        <f t="shared" si="1097"/>
        <v>0</v>
      </c>
      <c r="AC339" s="110">
        <v>1</v>
      </c>
      <c r="AD339" s="109">
        <f t="shared" si="1098"/>
        <v>146882.12</v>
      </c>
      <c r="AE339" s="110"/>
      <c r="AF339" s="109">
        <f t="shared" si="1099"/>
        <v>0</v>
      </c>
      <c r="AG339" s="112"/>
      <c r="AH339" s="109">
        <f t="shared" si="1100"/>
        <v>0</v>
      </c>
      <c r="AI339" s="110">
        <v>7</v>
      </c>
      <c r="AJ339" s="109">
        <f t="shared" si="1101"/>
        <v>1028174.84</v>
      </c>
      <c r="AK339" s="110">
        <v>10</v>
      </c>
      <c r="AL339" s="110">
        <f t="shared" si="1102"/>
        <v>1468821.2000000002</v>
      </c>
      <c r="AM339" s="110">
        <v>7</v>
      </c>
      <c r="AN339" s="109">
        <f t="shared" si="1103"/>
        <v>1233809.8080000002</v>
      </c>
      <c r="AO339" s="131"/>
      <c r="AP339" s="109">
        <f t="shared" si="1104"/>
        <v>0</v>
      </c>
      <c r="AQ339" s="110"/>
      <c r="AR339" s="116">
        <f t="shared" si="1105"/>
        <v>0</v>
      </c>
      <c r="AS339" s="110"/>
      <c r="AT339" s="109">
        <f t="shared" si="1106"/>
        <v>0</v>
      </c>
      <c r="AU339" s="110"/>
      <c r="AV339" s="110">
        <f t="shared" si="1107"/>
        <v>0</v>
      </c>
      <c r="AW339" s="110"/>
      <c r="AX339" s="109">
        <f t="shared" si="1108"/>
        <v>0</v>
      </c>
      <c r="AY339" s="110"/>
      <c r="AZ339" s="109">
        <f t="shared" si="1109"/>
        <v>0</v>
      </c>
      <c r="BA339" s="110"/>
      <c r="BB339" s="109">
        <f t="shared" si="1110"/>
        <v>0</v>
      </c>
      <c r="BC339" s="110"/>
      <c r="BD339" s="109">
        <f t="shared" si="1111"/>
        <v>0</v>
      </c>
      <c r="BE339" s="110"/>
      <c r="BF339" s="109">
        <f t="shared" si="1112"/>
        <v>0</v>
      </c>
      <c r="BG339" s="110">
        <v>2</v>
      </c>
      <c r="BH339" s="109">
        <f t="shared" si="1113"/>
        <v>320470.08</v>
      </c>
      <c r="BI339" s="110"/>
      <c r="BJ339" s="109">
        <f t="shared" si="1114"/>
        <v>0</v>
      </c>
      <c r="BK339" s="110"/>
      <c r="BL339" s="109">
        <f t="shared" si="1115"/>
        <v>0</v>
      </c>
      <c r="BM339" s="110"/>
      <c r="BN339" s="109">
        <f t="shared" si="1116"/>
        <v>0</v>
      </c>
      <c r="BO339" s="110"/>
      <c r="BP339" s="109">
        <f t="shared" si="1117"/>
        <v>0</v>
      </c>
      <c r="BQ339" s="110"/>
      <c r="BR339" s="109">
        <f t="shared" si="1118"/>
        <v>0</v>
      </c>
      <c r="BS339" s="110"/>
      <c r="BT339" s="116">
        <f t="shared" si="1119"/>
        <v>0</v>
      </c>
      <c r="BU339" s="133"/>
      <c r="BV339" s="109">
        <f t="shared" si="1120"/>
        <v>0</v>
      </c>
      <c r="BW339" s="110"/>
      <c r="BX339" s="109">
        <f t="shared" si="1121"/>
        <v>0</v>
      </c>
      <c r="BY339" s="110"/>
      <c r="BZ339" s="109">
        <f t="shared" si="1122"/>
        <v>0</v>
      </c>
      <c r="CA339" s="110">
        <v>3</v>
      </c>
      <c r="CB339" s="109">
        <f t="shared" si="1123"/>
        <v>480705.12</v>
      </c>
      <c r="CC339" s="134"/>
      <c r="CD339" s="110">
        <f t="shared" si="1124"/>
        <v>0</v>
      </c>
      <c r="CE339" s="110"/>
      <c r="CF339" s="109">
        <f t="shared" si="1125"/>
        <v>0</v>
      </c>
      <c r="CG339" s="110"/>
      <c r="CH339" s="109">
        <f t="shared" si="1126"/>
        <v>0</v>
      </c>
      <c r="CI339" s="110"/>
      <c r="CJ339" s="109">
        <f t="shared" si="1127"/>
        <v>0</v>
      </c>
      <c r="CK339" s="110"/>
      <c r="CL339" s="109">
        <f t="shared" si="1128"/>
        <v>0</v>
      </c>
      <c r="CM339" s="110"/>
      <c r="CN339" s="109">
        <f t="shared" si="1129"/>
        <v>0</v>
      </c>
      <c r="CO339" s="110"/>
      <c r="CP339" s="109">
        <f t="shared" si="1130"/>
        <v>0</v>
      </c>
      <c r="CQ339" s="110">
        <v>2</v>
      </c>
      <c r="CR339" s="109">
        <f t="shared" si="1131"/>
        <v>355721.78880000004</v>
      </c>
      <c r="CS339" s="110"/>
      <c r="CT339" s="109">
        <f t="shared" si="1132"/>
        <v>0</v>
      </c>
      <c r="CU339" s="110"/>
      <c r="CV339" s="109">
        <f t="shared" si="1133"/>
        <v>0</v>
      </c>
      <c r="CW339" s="132"/>
      <c r="CX339" s="109">
        <f t="shared" si="1134"/>
        <v>0</v>
      </c>
      <c r="CY339" s="110"/>
      <c r="CZ339" s="116">
        <f t="shared" si="1135"/>
        <v>0</v>
      </c>
      <c r="DA339" s="110"/>
      <c r="DB339" s="109">
        <f t="shared" si="1136"/>
        <v>0</v>
      </c>
      <c r="DC339" s="134"/>
      <c r="DD339" s="109">
        <f t="shared" si="1137"/>
        <v>0</v>
      </c>
      <c r="DE339" s="110"/>
      <c r="DF339" s="109">
        <f t="shared" si="1138"/>
        <v>0</v>
      </c>
      <c r="DG339" s="110"/>
      <c r="DH339" s="109">
        <f t="shared" si="1139"/>
        <v>0</v>
      </c>
      <c r="DI339" s="110">
        <v>1</v>
      </c>
      <c r="DJ339" s="122">
        <f t="shared" si="1140"/>
        <v>272084.82060000004</v>
      </c>
      <c r="DK339" s="123">
        <f t="shared" si="1141"/>
        <v>61</v>
      </c>
      <c r="DL339" s="122">
        <f t="shared" si="1141"/>
        <v>9419369.1373999994</v>
      </c>
      <c r="DM339" s="1"/>
      <c r="DN339" s="1">
        <f t="shared" si="1142"/>
        <v>251.32</v>
      </c>
      <c r="DO339" s="52">
        <f t="shared" si="1143"/>
        <v>251.32</v>
      </c>
      <c r="DQ339" s="52">
        <f t="shared" si="1144"/>
        <v>61</v>
      </c>
    </row>
    <row r="340" spans="1:121" ht="30" hidden="1" customHeight="1" x14ac:dyDescent="0.25">
      <c r="A340" s="128"/>
      <c r="B340" s="129">
        <v>296</v>
      </c>
      <c r="C340" s="363" t="s">
        <v>764</v>
      </c>
      <c r="D340" s="102" t="s">
        <v>765</v>
      </c>
      <c r="E340" s="89">
        <v>23150</v>
      </c>
      <c r="F340" s="130">
        <v>1.1599999999999999</v>
      </c>
      <c r="G340" s="104">
        <v>1</v>
      </c>
      <c r="H340" s="105"/>
      <c r="I340" s="106">
        <v>1.4</v>
      </c>
      <c r="J340" s="106">
        <v>1.68</v>
      </c>
      <c r="K340" s="106">
        <v>2.23</v>
      </c>
      <c r="L340" s="107">
        <v>2.57</v>
      </c>
      <c r="M340" s="110">
        <v>0</v>
      </c>
      <c r="N340" s="109">
        <f t="shared" si="1090"/>
        <v>0</v>
      </c>
      <c r="O340" s="110"/>
      <c r="P340" s="110">
        <f t="shared" si="1091"/>
        <v>0</v>
      </c>
      <c r="Q340" s="110">
        <v>73</v>
      </c>
      <c r="R340" s="109">
        <f t="shared" si="1092"/>
        <v>3018926.6799999997</v>
      </c>
      <c r="S340" s="110"/>
      <c r="T340" s="109">
        <f t="shared" si="1093"/>
        <v>0</v>
      </c>
      <c r="U340" s="110"/>
      <c r="V340" s="109">
        <f t="shared" si="1094"/>
        <v>0</v>
      </c>
      <c r="W340" s="110">
        <v>0</v>
      </c>
      <c r="X340" s="109">
        <f t="shared" si="1095"/>
        <v>0</v>
      </c>
      <c r="Y340" s="110"/>
      <c r="Z340" s="109">
        <f t="shared" si="1096"/>
        <v>0</v>
      </c>
      <c r="AA340" s="110">
        <v>0</v>
      </c>
      <c r="AB340" s="109">
        <f t="shared" si="1097"/>
        <v>0</v>
      </c>
      <c r="AC340" s="110"/>
      <c r="AD340" s="109">
        <f t="shared" si="1098"/>
        <v>0</v>
      </c>
      <c r="AE340" s="110">
        <v>0</v>
      </c>
      <c r="AF340" s="109">
        <f t="shared" si="1099"/>
        <v>0</v>
      </c>
      <c r="AG340" s="112"/>
      <c r="AH340" s="109">
        <f t="shared" si="1100"/>
        <v>0</v>
      </c>
      <c r="AI340" s="110">
        <v>10</v>
      </c>
      <c r="AJ340" s="109">
        <f t="shared" si="1101"/>
        <v>413551.60000000003</v>
      </c>
      <c r="AK340" s="110"/>
      <c r="AL340" s="110">
        <f t="shared" si="1102"/>
        <v>0</v>
      </c>
      <c r="AM340" s="110">
        <v>2</v>
      </c>
      <c r="AN340" s="109">
        <f t="shared" si="1103"/>
        <v>99252.383999999991</v>
      </c>
      <c r="AO340" s="132"/>
      <c r="AP340" s="219">
        <f t="shared" si="1104"/>
        <v>0</v>
      </c>
      <c r="AQ340" s="110"/>
      <c r="AR340" s="116">
        <f t="shared" si="1105"/>
        <v>0</v>
      </c>
      <c r="AS340" s="110"/>
      <c r="AT340" s="109">
        <f t="shared" si="1106"/>
        <v>0</v>
      </c>
      <c r="AU340" s="110">
        <v>0</v>
      </c>
      <c r="AV340" s="110">
        <f t="shared" si="1107"/>
        <v>0</v>
      </c>
      <c r="AW340" s="110"/>
      <c r="AX340" s="109">
        <f t="shared" si="1108"/>
        <v>0</v>
      </c>
      <c r="AY340" s="110">
        <v>0</v>
      </c>
      <c r="AZ340" s="109">
        <f t="shared" si="1109"/>
        <v>0</v>
      </c>
      <c r="BA340" s="110">
        <v>0</v>
      </c>
      <c r="BB340" s="109">
        <f t="shared" si="1110"/>
        <v>0</v>
      </c>
      <c r="BC340" s="110">
        <v>0</v>
      </c>
      <c r="BD340" s="109">
        <f t="shared" si="1111"/>
        <v>0</v>
      </c>
      <c r="BE340" s="110"/>
      <c r="BF340" s="109">
        <f t="shared" si="1112"/>
        <v>0</v>
      </c>
      <c r="BG340" s="110"/>
      <c r="BH340" s="109">
        <f t="shared" si="1113"/>
        <v>0</v>
      </c>
      <c r="BI340" s="110">
        <v>0</v>
      </c>
      <c r="BJ340" s="109">
        <f t="shared" si="1114"/>
        <v>0</v>
      </c>
      <c r="BK340" s="110">
        <v>0</v>
      </c>
      <c r="BL340" s="109">
        <f t="shared" si="1115"/>
        <v>0</v>
      </c>
      <c r="BM340" s="110"/>
      <c r="BN340" s="109">
        <f t="shared" si="1116"/>
        <v>0</v>
      </c>
      <c r="BO340" s="110"/>
      <c r="BP340" s="109">
        <f t="shared" si="1117"/>
        <v>0</v>
      </c>
      <c r="BQ340" s="110"/>
      <c r="BR340" s="109">
        <f t="shared" si="1118"/>
        <v>0</v>
      </c>
      <c r="BS340" s="110"/>
      <c r="BT340" s="116">
        <f t="shared" si="1119"/>
        <v>0</v>
      </c>
      <c r="BU340" s="133">
        <v>0</v>
      </c>
      <c r="BV340" s="109">
        <f t="shared" si="1120"/>
        <v>0</v>
      </c>
      <c r="BW340" s="110">
        <v>0</v>
      </c>
      <c r="BX340" s="109">
        <f t="shared" si="1121"/>
        <v>0</v>
      </c>
      <c r="BY340" s="110">
        <v>0</v>
      </c>
      <c r="BZ340" s="109">
        <f t="shared" si="1122"/>
        <v>0</v>
      </c>
      <c r="CA340" s="110"/>
      <c r="CB340" s="109">
        <f t="shared" si="1123"/>
        <v>0</v>
      </c>
      <c r="CC340" s="134"/>
      <c r="CD340" s="110">
        <f t="shared" si="1124"/>
        <v>0</v>
      </c>
      <c r="CE340" s="110">
        <v>0</v>
      </c>
      <c r="CF340" s="109">
        <f t="shared" si="1125"/>
        <v>0</v>
      </c>
      <c r="CG340" s="110"/>
      <c r="CH340" s="109">
        <f t="shared" si="1126"/>
        <v>0</v>
      </c>
      <c r="CI340" s="110"/>
      <c r="CJ340" s="109">
        <f t="shared" si="1127"/>
        <v>0</v>
      </c>
      <c r="CK340" s="110"/>
      <c r="CL340" s="109">
        <f t="shared" si="1128"/>
        <v>0</v>
      </c>
      <c r="CM340" s="110"/>
      <c r="CN340" s="109">
        <f t="shared" si="1129"/>
        <v>0</v>
      </c>
      <c r="CO340" s="110"/>
      <c r="CP340" s="109">
        <f t="shared" si="1130"/>
        <v>0</v>
      </c>
      <c r="CQ340" s="110"/>
      <c r="CR340" s="109">
        <f t="shared" si="1131"/>
        <v>0</v>
      </c>
      <c r="CS340" s="110"/>
      <c r="CT340" s="109">
        <f t="shared" si="1132"/>
        <v>0</v>
      </c>
      <c r="CU340" s="110">
        <v>0</v>
      </c>
      <c r="CV340" s="109">
        <f t="shared" si="1133"/>
        <v>0</v>
      </c>
      <c r="CW340" s="132"/>
      <c r="CX340" s="109">
        <f t="shared" si="1134"/>
        <v>0</v>
      </c>
      <c r="CY340" s="110">
        <v>0</v>
      </c>
      <c r="CZ340" s="116">
        <f t="shared" si="1135"/>
        <v>0</v>
      </c>
      <c r="DA340" s="110"/>
      <c r="DB340" s="109">
        <f t="shared" si="1136"/>
        <v>0</v>
      </c>
      <c r="DC340" s="134"/>
      <c r="DD340" s="109">
        <f t="shared" si="1137"/>
        <v>0</v>
      </c>
      <c r="DE340" s="110"/>
      <c r="DF340" s="109">
        <f t="shared" si="1138"/>
        <v>0</v>
      </c>
      <c r="DG340" s="110"/>
      <c r="DH340" s="109">
        <f t="shared" si="1139"/>
        <v>0</v>
      </c>
      <c r="DI340" s="110">
        <v>2</v>
      </c>
      <c r="DJ340" s="122">
        <f t="shared" si="1140"/>
        <v>153212.81159999999</v>
      </c>
      <c r="DK340" s="123">
        <f t="shared" si="1141"/>
        <v>87</v>
      </c>
      <c r="DL340" s="122">
        <f t="shared" si="1141"/>
        <v>3684943.4756</v>
      </c>
      <c r="DM340" s="1"/>
      <c r="DN340" s="1">
        <f t="shared" si="1142"/>
        <v>100.91999999999999</v>
      </c>
      <c r="DO340" s="52">
        <f t="shared" si="1143"/>
        <v>100.91999999999999</v>
      </c>
      <c r="DQ340" s="52">
        <f t="shared" si="1144"/>
        <v>87</v>
      </c>
    </row>
    <row r="341" spans="1:121" ht="30" hidden="1" customHeight="1" x14ac:dyDescent="0.25">
      <c r="A341" s="128"/>
      <c r="B341" s="129">
        <v>297</v>
      </c>
      <c r="C341" s="363" t="s">
        <v>766</v>
      </c>
      <c r="D341" s="102" t="s">
        <v>767</v>
      </c>
      <c r="E341" s="89">
        <v>23150</v>
      </c>
      <c r="F341" s="130">
        <v>1.95</v>
      </c>
      <c r="G341" s="104">
        <v>1</v>
      </c>
      <c r="H341" s="105"/>
      <c r="I341" s="106">
        <v>1.4</v>
      </c>
      <c r="J341" s="106">
        <v>1.68</v>
      </c>
      <c r="K341" s="106">
        <v>2.23</v>
      </c>
      <c r="L341" s="107">
        <v>2.57</v>
      </c>
      <c r="M341" s="110">
        <v>122</v>
      </c>
      <c r="N341" s="109">
        <f t="shared" si="1090"/>
        <v>8481372.9000000004</v>
      </c>
      <c r="O341" s="110">
        <v>60</v>
      </c>
      <c r="P341" s="110">
        <f t="shared" si="1091"/>
        <v>4171167</v>
      </c>
      <c r="Q341" s="110">
        <v>53</v>
      </c>
      <c r="R341" s="109">
        <f t="shared" si="1092"/>
        <v>3684530.85</v>
      </c>
      <c r="S341" s="110"/>
      <c r="T341" s="109">
        <f t="shared" si="1093"/>
        <v>0</v>
      </c>
      <c r="U341" s="110">
        <v>12</v>
      </c>
      <c r="V341" s="109">
        <f t="shared" si="1094"/>
        <v>834233.4</v>
      </c>
      <c r="W341" s="110">
        <v>0</v>
      </c>
      <c r="X341" s="109">
        <f t="shared" si="1095"/>
        <v>0</v>
      </c>
      <c r="Y341" s="110"/>
      <c r="Z341" s="109">
        <f t="shared" si="1096"/>
        <v>0</v>
      </c>
      <c r="AA341" s="110">
        <v>0</v>
      </c>
      <c r="AB341" s="109">
        <f t="shared" si="1097"/>
        <v>0</v>
      </c>
      <c r="AC341" s="110">
        <v>20</v>
      </c>
      <c r="AD341" s="109">
        <f t="shared" si="1098"/>
        <v>1390389</v>
      </c>
      <c r="AE341" s="110">
        <v>0</v>
      </c>
      <c r="AF341" s="109">
        <f t="shared" si="1099"/>
        <v>0</v>
      </c>
      <c r="AG341" s="112"/>
      <c r="AH341" s="109">
        <f t="shared" si="1100"/>
        <v>0</v>
      </c>
      <c r="AI341" s="110">
        <v>70</v>
      </c>
      <c r="AJ341" s="116">
        <f t="shared" si="1101"/>
        <v>4866361.5</v>
      </c>
      <c r="AK341" s="110">
        <v>37</v>
      </c>
      <c r="AL341" s="110">
        <f t="shared" si="1102"/>
        <v>2572219.6500000004</v>
      </c>
      <c r="AM341" s="110">
        <v>43</v>
      </c>
      <c r="AN341" s="109">
        <f t="shared" si="1103"/>
        <v>3587203.62</v>
      </c>
      <c r="AO341" s="132">
        <v>11</v>
      </c>
      <c r="AP341" s="109">
        <f t="shared" si="1104"/>
        <v>917656.74000000011</v>
      </c>
      <c r="AQ341" s="134">
        <v>4</v>
      </c>
      <c r="AR341" s="116">
        <f t="shared" si="1105"/>
        <v>333693.36</v>
      </c>
      <c r="AS341" s="110"/>
      <c r="AT341" s="109">
        <f t="shared" si="1106"/>
        <v>0</v>
      </c>
      <c r="AU341" s="110"/>
      <c r="AV341" s="110">
        <f t="shared" si="1107"/>
        <v>0</v>
      </c>
      <c r="AW341" s="110"/>
      <c r="AX341" s="109">
        <f t="shared" si="1108"/>
        <v>0</v>
      </c>
      <c r="AY341" s="110">
        <v>0</v>
      </c>
      <c r="AZ341" s="109">
        <f t="shared" si="1109"/>
        <v>0</v>
      </c>
      <c r="BA341" s="110">
        <v>0</v>
      </c>
      <c r="BB341" s="109">
        <f t="shared" si="1110"/>
        <v>0</v>
      </c>
      <c r="BC341" s="110">
        <v>0</v>
      </c>
      <c r="BD341" s="109">
        <f t="shared" si="1111"/>
        <v>0</v>
      </c>
      <c r="BE341" s="110">
        <v>5</v>
      </c>
      <c r="BF341" s="109">
        <f t="shared" si="1112"/>
        <v>404476.8</v>
      </c>
      <c r="BG341" s="110">
        <v>27</v>
      </c>
      <c r="BH341" s="109">
        <f t="shared" si="1113"/>
        <v>2047663.7999999998</v>
      </c>
      <c r="BI341" s="110">
        <v>0</v>
      </c>
      <c r="BJ341" s="109">
        <f t="shared" si="1114"/>
        <v>0</v>
      </c>
      <c r="BK341" s="110">
        <v>0</v>
      </c>
      <c r="BL341" s="109">
        <f t="shared" si="1115"/>
        <v>0</v>
      </c>
      <c r="BM341" s="110">
        <v>4</v>
      </c>
      <c r="BN341" s="109">
        <f t="shared" si="1116"/>
        <v>303357.59999999998</v>
      </c>
      <c r="BO341" s="110"/>
      <c r="BP341" s="109">
        <f t="shared" si="1117"/>
        <v>0</v>
      </c>
      <c r="BQ341" s="110">
        <v>13</v>
      </c>
      <c r="BR341" s="109">
        <f t="shared" si="1118"/>
        <v>1261967.6159999999</v>
      </c>
      <c r="BS341" s="110">
        <v>8</v>
      </c>
      <c r="BT341" s="116">
        <f t="shared" si="1119"/>
        <v>667386.72</v>
      </c>
      <c r="BU341" s="133">
        <v>0</v>
      </c>
      <c r="BV341" s="109">
        <f t="shared" si="1120"/>
        <v>0</v>
      </c>
      <c r="BW341" s="110">
        <v>0</v>
      </c>
      <c r="BX341" s="109">
        <f t="shared" si="1121"/>
        <v>0</v>
      </c>
      <c r="BY341" s="110"/>
      <c r="BZ341" s="109">
        <f t="shared" si="1122"/>
        <v>0</v>
      </c>
      <c r="CA341" s="110">
        <v>4</v>
      </c>
      <c r="CB341" s="109">
        <f t="shared" si="1123"/>
        <v>303357.59999999998</v>
      </c>
      <c r="CC341" s="134"/>
      <c r="CD341" s="110">
        <f t="shared" si="1124"/>
        <v>0</v>
      </c>
      <c r="CE341" s="110">
        <v>0</v>
      </c>
      <c r="CF341" s="109">
        <f t="shared" si="1125"/>
        <v>0</v>
      </c>
      <c r="CG341" s="110"/>
      <c r="CH341" s="109">
        <f t="shared" si="1126"/>
        <v>0</v>
      </c>
      <c r="CI341" s="110"/>
      <c r="CJ341" s="109">
        <f t="shared" si="1127"/>
        <v>0</v>
      </c>
      <c r="CK341" s="110">
        <v>3</v>
      </c>
      <c r="CL341" s="109">
        <f t="shared" si="1128"/>
        <v>227518.19999999998</v>
      </c>
      <c r="CM341" s="110">
        <v>7</v>
      </c>
      <c r="CN341" s="109">
        <f t="shared" si="1129"/>
        <v>442396.5</v>
      </c>
      <c r="CO341" s="110"/>
      <c r="CP341" s="109">
        <f t="shared" si="1130"/>
        <v>0</v>
      </c>
      <c r="CQ341" s="110">
        <v>15</v>
      </c>
      <c r="CR341" s="109">
        <f t="shared" si="1131"/>
        <v>1262726.01</v>
      </c>
      <c r="CS341" s="110">
        <v>3</v>
      </c>
      <c r="CT341" s="109">
        <f t="shared" si="1132"/>
        <v>273021.83999999997</v>
      </c>
      <c r="CU341" s="110">
        <v>0</v>
      </c>
      <c r="CV341" s="109">
        <f t="shared" si="1133"/>
        <v>0</v>
      </c>
      <c r="CW341" s="132"/>
      <c r="CX341" s="109">
        <f t="shared" si="1134"/>
        <v>0</v>
      </c>
      <c r="CY341" s="110">
        <v>0</v>
      </c>
      <c r="CZ341" s="116">
        <f t="shared" si="1135"/>
        <v>0</v>
      </c>
      <c r="DA341" s="110"/>
      <c r="DB341" s="109">
        <f t="shared" si="1136"/>
        <v>0</v>
      </c>
      <c r="DC341" s="134"/>
      <c r="DD341" s="109">
        <f t="shared" si="1137"/>
        <v>0</v>
      </c>
      <c r="DE341" s="110">
        <v>1</v>
      </c>
      <c r="DF341" s="109">
        <f t="shared" si="1138"/>
        <v>91007.279999999984</v>
      </c>
      <c r="DG341" s="110"/>
      <c r="DH341" s="109">
        <f t="shared" si="1139"/>
        <v>0</v>
      </c>
      <c r="DI341" s="110"/>
      <c r="DJ341" s="122">
        <f t="shared" si="1140"/>
        <v>0</v>
      </c>
      <c r="DK341" s="123">
        <f t="shared" si="1141"/>
        <v>522</v>
      </c>
      <c r="DL341" s="122">
        <f t="shared" si="1141"/>
        <v>38123707.986000009</v>
      </c>
      <c r="DM341" s="1"/>
      <c r="DN341" s="1">
        <f t="shared" si="1142"/>
        <v>1017.9</v>
      </c>
      <c r="DO341" s="52">
        <f t="shared" si="1143"/>
        <v>1017.9</v>
      </c>
      <c r="DQ341" s="52">
        <f t="shared" si="1144"/>
        <v>522</v>
      </c>
    </row>
    <row r="342" spans="1:121" ht="30" hidden="1" customHeight="1" x14ac:dyDescent="0.25">
      <c r="A342" s="128"/>
      <c r="B342" s="129">
        <v>298</v>
      </c>
      <c r="C342" s="363" t="s">
        <v>768</v>
      </c>
      <c r="D342" s="102" t="s">
        <v>769</v>
      </c>
      <c r="E342" s="89">
        <v>23150</v>
      </c>
      <c r="F342" s="130">
        <v>2.46</v>
      </c>
      <c r="G342" s="104">
        <v>1</v>
      </c>
      <c r="H342" s="105"/>
      <c r="I342" s="106">
        <v>1.4</v>
      </c>
      <c r="J342" s="106">
        <v>1.68</v>
      </c>
      <c r="K342" s="106">
        <v>2.23</v>
      </c>
      <c r="L342" s="107">
        <v>2.57</v>
      </c>
      <c r="M342" s="110">
        <v>19</v>
      </c>
      <c r="N342" s="109">
        <f t="shared" si="1090"/>
        <v>1666327.74</v>
      </c>
      <c r="O342" s="110">
        <v>3</v>
      </c>
      <c r="P342" s="110">
        <f t="shared" si="1091"/>
        <v>263104.38</v>
      </c>
      <c r="Q342" s="110">
        <v>0</v>
      </c>
      <c r="R342" s="109">
        <f t="shared" si="1092"/>
        <v>0</v>
      </c>
      <c r="S342" s="110"/>
      <c r="T342" s="109">
        <f t="shared" si="1093"/>
        <v>0</v>
      </c>
      <c r="U342" s="110"/>
      <c r="V342" s="109">
        <f t="shared" si="1094"/>
        <v>0</v>
      </c>
      <c r="W342" s="110">
        <v>0</v>
      </c>
      <c r="X342" s="109">
        <f t="shared" si="1095"/>
        <v>0</v>
      </c>
      <c r="Y342" s="110"/>
      <c r="Z342" s="109">
        <f t="shared" si="1096"/>
        <v>0</v>
      </c>
      <c r="AA342" s="110">
        <v>0</v>
      </c>
      <c r="AB342" s="109">
        <f t="shared" si="1097"/>
        <v>0</v>
      </c>
      <c r="AC342" s="110"/>
      <c r="AD342" s="109">
        <f t="shared" si="1098"/>
        <v>0</v>
      </c>
      <c r="AE342" s="110">
        <v>0</v>
      </c>
      <c r="AF342" s="109">
        <f t="shared" si="1099"/>
        <v>0</v>
      </c>
      <c r="AG342" s="112"/>
      <c r="AH342" s="109">
        <f t="shared" si="1100"/>
        <v>0</v>
      </c>
      <c r="AI342" s="110">
        <v>12</v>
      </c>
      <c r="AJ342" s="109">
        <f t="shared" si="1101"/>
        <v>1052417.52</v>
      </c>
      <c r="AK342" s="110">
        <v>2</v>
      </c>
      <c r="AL342" s="110">
        <f t="shared" si="1102"/>
        <v>175402.91999999998</v>
      </c>
      <c r="AM342" s="110">
        <v>2</v>
      </c>
      <c r="AN342" s="109">
        <f t="shared" si="1103"/>
        <v>210483.50399999999</v>
      </c>
      <c r="AO342" s="132">
        <v>2</v>
      </c>
      <c r="AP342" s="238">
        <f t="shared" si="1104"/>
        <v>210483.50399999999</v>
      </c>
      <c r="AQ342" s="110"/>
      <c r="AR342" s="116">
        <f t="shared" si="1105"/>
        <v>0</v>
      </c>
      <c r="AS342" s="110"/>
      <c r="AT342" s="109">
        <f t="shared" si="1106"/>
        <v>0</v>
      </c>
      <c r="AU342" s="110"/>
      <c r="AV342" s="110">
        <f t="shared" si="1107"/>
        <v>0</v>
      </c>
      <c r="AW342" s="110"/>
      <c r="AX342" s="109">
        <f t="shared" si="1108"/>
        <v>0</v>
      </c>
      <c r="AY342" s="110">
        <v>0</v>
      </c>
      <c r="AZ342" s="109">
        <f t="shared" si="1109"/>
        <v>0</v>
      </c>
      <c r="BA342" s="110">
        <v>0</v>
      </c>
      <c r="BB342" s="109">
        <f t="shared" si="1110"/>
        <v>0</v>
      </c>
      <c r="BC342" s="110">
        <v>0</v>
      </c>
      <c r="BD342" s="109">
        <f t="shared" si="1111"/>
        <v>0</v>
      </c>
      <c r="BE342" s="110"/>
      <c r="BF342" s="109">
        <f t="shared" si="1112"/>
        <v>0</v>
      </c>
      <c r="BG342" s="110"/>
      <c r="BH342" s="109">
        <f t="shared" si="1113"/>
        <v>0</v>
      </c>
      <c r="BI342" s="110">
        <v>0</v>
      </c>
      <c r="BJ342" s="109">
        <f t="shared" si="1114"/>
        <v>0</v>
      </c>
      <c r="BK342" s="110">
        <v>0</v>
      </c>
      <c r="BL342" s="109">
        <f t="shared" si="1115"/>
        <v>0</v>
      </c>
      <c r="BM342" s="110"/>
      <c r="BN342" s="109">
        <f t="shared" si="1116"/>
        <v>0</v>
      </c>
      <c r="BO342" s="110"/>
      <c r="BP342" s="109">
        <f t="shared" si="1117"/>
        <v>0</v>
      </c>
      <c r="BQ342" s="110"/>
      <c r="BR342" s="109">
        <f t="shared" si="1118"/>
        <v>0</v>
      </c>
      <c r="BS342" s="110">
        <v>7</v>
      </c>
      <c r="BT342" s="116">
        <f t="shared" si="1119"/>
        <v>736692.26400000008</v>
      </c>
      <c r="BU342" s="133">
        <v>0</v>
      </c>
      <c r="BV342" s="109">
        <f t="shared" si="1120"/>
        <v>0</v>
      </c>
      <c r="BW342" s="110">
        <v>0</v>
      </c>
      <c r="BX342" s="109">
        <f t="shared" si="1121"/>
        <v>0</v>
      </c>
      <c r="BY342" s="110"/>
      <c r="BZ342" s="109">
        <f t="shared" si="1122"/>
        <v>0</v>
      </c>
      <c r="CA342" s="110"/>
      <c r="CB342" s="109">
        <f t="shared" si="1123"/>
        <v>0</v>
      </c>
      <c r="CC342" s="134"/>
      <c r="CD342" s="110">
        <f t="shared" si="1124"/>
        <v>0</v>
      </c>
      <c r="CE342" s="110">
        <v>0</v>
      </c>
      <c r="CF342" s="109">
        <f t="shared" si="1125"/>
        <v>0</v>
      </c>
      <c r="CG342" s="110"/>
      <c r="CH342" s="109">
        <f t="shared" si="1126"/>
        <v>0</v>
      </c>
      <c r="CI342" s="110"/>
      <c r="CJ342" s="109">
        <f t="shared" si="1127"/>
        <v>0</v>
      </c>
      <c r="CK342" s="110">
        <v>2</v>
      </c>
      <c r="CL342" s="109">
        <f t="shared" si="1128"/>
        <v>191348.63999999998</v>
      </c>
      <c r="CM342" s="110"/>
      <c r="CN342" s="109">
        <f t="shared" si="1129"/>
        <v>0</v>
      </c>
      <c r="CO342" s="110"/>
      <c r="CP342" s="109">
        <f t="shared" si="1130"/>
        <v>0</v>
      </c>
      <c r="CQ342" s="110"/>
      <c r="CR342" s="109">
        <f t="shared" si="1131"/>
        <v>0</v>
      </c>
      <c r="CS342" s="110"/>
      <c r="CT342" s="109">
        <f t="shared" si="1132"/>
        <v>0</v>
      </c>
      <c r="CU342" s="110">
        <v>0</v>
      </c>
      <c r="CV342" s="109">
        <f t="shared" si="1133"/>
        <v>0</v>
      </c>
      <c r="CW342" s="132"/>
      <c r="CX342" s="109">
        <f t="shared" si="1134"/>
        <v>0</v>
      </c>
      <c r="CY342" s="110">
        <v>0</v>
      </c>
      <c r="CZ342" s="116">
        <f t="shared" si="1135"/>
        <v>0</v>
      </c>
      <c r="DA342" s="110"/>
      <c r="DB342" s="109">
        <f t="shared" si="1136"/>
        <v>0</v>
      </c>
      <c r="DC342" s="134"/>
      <c r="DD342" s="109">
        <f t="shared" si="1137"/>
        <v>0</v>
      </c>
      <c r="DE342" s="110"/>
      <c r="DF342" s="109">
        <f t="shared" si="1138"/>
        <v>0</v>
      </c>
      <c r="DG342" s="110"/>
      <c r="DH342" s="109">
        <f t="shared" si="1139"/>
        <v>0</v>
      </c>
      <c r="DI342" s="110"/>
      <c r="DJ342" s="122">
        <f t="shared" si="1140"/>
        <v>0</v>
      </c>
      <c r="DK342" s="123">
        <f t="shared" si="1141"/>
        <v>49</v>
      </c>
      <c r="DL342" s="122">
        <f t="shared" si="1141"/>
        <v>4506260.4720000001</v>
      </c>
      <c r="DM342" s="1"/>
      <c r="DN342" s="1">
        <f t="shared" si="1142"/>
        <v>120.53999999999999</v>
      </c>
      <c r="DO342" s="52">
        <f t="shared" si="1143"/>
        <v>120.53999999999999</v>
      </c>
      <c r="DQ342" s="52">
        <f t="shared" si="1144"/>
        <v>49</v>
      </c>
    </row>
    <row r="343" spans="1:121" ht="15.75" hidden="1" customHeight="1" x14ac:dyDescent="0.25">
      <c r="A343" s="128"/>
      <c r="B343" s="129">
        <v>299</v>
      </c>
      <c r="C343" s="363" t="s">
        <v>770</v>
      </c>
      <c r="D343" s="102" t="s">
        <v>771</v>
      </c>
      <c r="E343" s="89">
        <v>23150</v>
      </c>
      <c r="F343" s="130">
        <v>0.73</v>
      </c>
      <c r="G343" s="104">
        <v>1</v>
      </c>
      <c r="H343" s="105"/>
      <c r="I343" s="106">
        <v>1.4</v>
      </c>
      <c r="J343" s="106">
        <v>1.68</v>
      </c>
      <c r="K343" s="106">
        <v>2.23</v>
      </c>
      <c r="L343" s="107">
        <v>2.57</v>
      </c>
      <c r="M343" s="110">
        <v>40</v>
      </c>
      <c r="N343" s="109">
        <f>(M343*$E343*$F343*$G343*$I343)</f>
        <v>946371.99999999988</v>
      </c>
      <c r="O343" s="110">
        <v>67</v>
      </c>
      <c r="P343" s="110">
        <f>(O343*$E343*$F343*$G343*$I343)</f>
        <v>1585173.0999999999</v>
      </c>
      <c r="Q343" s="110">
        <v>0</v>
      </c>
      <c r="R343" s="109">
        <f>(Q343*$E343*$F343*$G343*$I343)</f>
        <v>0</v>
      </c>
      <c r="S343" s="110"/>
      <c r="T343" s="109">
        <f>(S343*$E343*$F343*$G343*$I343)</f>
        <v>0</v>
      </c>
      <c r="U343" s="110"/>
      <c r="V343" s="109">
        <f>(U343*$E343*$F343*$G343*$I343)</f>
        <v>0</v>
      </c>
      <c r="W343" s="110">
        <v>0</v>
      </c>
      <c r="X343" s="109">
        <f>(W343*$E343*$F343*$G343*$I343)</f>
        <v>0</v>
      </c>
      <c r="Y343" s="110"/>
      <c r="Z343" s="109">
        <f>(Y343*$E343*$F343*$G343*$I343)</f>
        <v>0</v>
      </c>
      <c r="AA343" s="110">
        <v>0</v>
      </c>
      <c r="AB343" s="109">
        <f>(AA343*$E343*$F343*$G343*$I343)</f>
        <v>0</v>
      </c>
      <c r="AC343" s="110">
        <v>36</v>
      </c>
      <c r="AD343" s="109">
        <f>(AC343*$E343*$F343*$G343*$I343)</f>
        <v>851734.79999999993</v>
      </c>
      <c r="AE343" s="110">
        <v>0</v>
      </c>
      <c r="AF343" s="109">
        <f>(AE343*$E343*$F343*$G343*$I343)</f>
        <v>0</v>
      </c>
      <c r="AG343" s="112"/>
      <c r="AH343" s="109">
        <f>(AG343*$E343*$F343*$G343*$I343)</f>
        <v>0</v>
      </c>
      <c r="AI343" s="110">
        <v>99</v>
      </c>
      <c r="AJ343" s="109">
        <f>(AI343*$E343*$F343*$G343*$I343)</f>
        <v>2342270.6999999997</v>
      </c>
      <c r="AK343" s="110">
        <f>140+12</f>
        <v>152</v>
      </c>
      <c r="AL343" s="110">
        <f>(AK343*$E343*$F343*$G343*$I343)</f>
        <v>3596213.5999999996</v>
      </c>
      <c r="AM343" s="110">
        <v>91</v>
      </c>
      <c r="AN343" s="109">
        <f>(AM343*$E343*$F343*$G343*$J343)</f>
        <v>2583595.56</v>
      </c>
      <c r="AO343" s="131"/>
      <c r="AP343" s="109">
        <f>(AO343*$E343*$F343*$G343*$J343)</f>
        <v>0</v>
      </c>
      <c r="AQ343" s="110"/>
      <c r="AR343" s="116">
        <f>(AQ343*$E343*$F343*$G343*$J343)</f>
        <v>0</v>
      </c>
      <c r="AS343" s="110"/>
      <c r="AT343" s="109">
        <f>(AS343*$E343*$F343*$G343*$I343)</f>
        <v>0</v>
      </c>
      <c r="AU343" s="110"/>
      <c r="AV343" s="110">
        <f>(AU343*$E343*$F343*$G343*$I343)</f>
        <v>0</v>
      </c>
      <c r="AW343" s="110"/>
      <c r="AX343" s="109">
        <f>(AW343*$E343*$F343*$G343*$I343)</f>
        <v>0</v>
      </c>
      <c r="AY343" s="110">
        <v>0</v>
      </c>
      <c r="AZ343" s="109">
        <f>(AY343*$E343*$F343*$G343*$I343)</f>
        <v>0</v>
      </c>
      <c r="BA343" s="110">
        <v>0</v>
      </c>
      <c r="BB343" s="109">
        <f>(BA343*$E343*$F343*$G343*$I343)</f>
        <v>0</v>
      </c>
      <c r="BC343" s="110">
        <v>0</v>
      </c>
      <c r="BD343" s="109">
        <f>(BC343*$E343*$F343*$G343*$I343)</f>
        <v>0</v>
      </c>
      <c r="BE343" s="110">
        <v>20</v>
      </c>
      <c r="BF343" s="109">
        <f>(BE343*$E343*$F343*$G343*$I343)</f>
        <v>473185.99999999994</v>
      </c>
      <c r="BG343" s="110">
        <v>86</v>
      </c>
      <c r="BH343" s="109">
        <f>(BG343*$E343*$F343*$G343*$J343)</f>
        <v>2441639.7599999998</v>
      </c>
      <c r="BI343" s="110">
        <v>0</v>
      </c>
      <c r="BJ343" s="109">
        <f>(BI343*$E343*$F343*$G343*$J343)</f>
        <v>0</v>
      </c>
      <c r="BK343" s="110">
        <v>0</v>
      </c>
      <c r="BL343" s="109">
        <f>(BK343*$E343*$F343*$G343*$J343)</f>
        <v>0</v>
      </c>
      <c r="BM343" s="110">
        <v>32</v>
      </c>
      <c r="BN343" s="109">
        <f>(BM343*$E343*$F343*$G343*$J343)</f>
        <v>908517.12</v>
      </c>
      <c r="BO343" s="110"/>
      <c r="BP343" s="109">
        <f>(BO343*$E343*$F343*$G343*$J343)</f>
        <v>0</v>
      </c>
      <c r="BQ343" s="110">
        <v>20</v>
      </c>
      <c r="BR343" s="109">
        <f>(BQ343*$E343*$F343*$G343*$J343)</f>
        <v>567823.19999999995</v>
      </c>
      <c r="BS343" s="110">
        <v>27</v>
      </c>
      <c r="BT343" s="116">
        <f>(BS343*$E343*$F343*$G343*$J343)</f>
        <v>766561.32</v>
      </c>
      <c r="BU343" s="133">
        <v>0</v>
      </c>
      <c r="BV343" s="109">
        <f>(BU343*$E343*$F343*$G343*$I343)</f>
        <v>0</v>
      </c>
      <c r="BW343" s="110">
        <v>0</v>
      </c>
      <c r="BX343" s="109">
        <f>(BW343*$E343*$F343*$G343*$I343)</f>
        <v>0</v>
      </c>
      <c r="BY343" s="110">
        <v>0</v>
      </c>
      <c r="BZ343" s="109">
        <f>(BY343*$E343*$F343*$G343*$I343)</f>
        <v>0</v>
      </c>
      <c r="CA343" s="110">
        <v>15</v>
      </c>
      <c r="CB343" s="109">
        <f>(CA343*$E343*$F343*$G343*$J343)</f>
        <v>425867.39999999997</v>
      </c>
      <c r="CC343" s="134"/>
      <c r="CD343" s="110">
        <f>(CC343*$E343*$F343*$G343*$I343)</f>
        <v>0</v>
      </c>
      <c r="CE343" s="110">
        <v>5</v>
      </c>
      <c r="CF343" s="109">
        <f>(CE343*$E343*$F343*$G343*$I343)</f>
        <v>118296.49999999999</v>
      </c>
      <c r="CG343" s="110"/>
      <c r="CH343" s="109">
        <f>(CG343*$E343*$F343*$G343*$I343)</f>
        <v>0</v>
      </c>
      <c r="CI343" s="110"/>
      <c r="CJ343" s="109">
        <f>(CI343*$E343*$F343*$G343*$I343)</f>
        <v>0</v>
      </c>
      <c r="CK343" s="110">
        <v>20</v>
      </c>
      <c r="CL343" s="109">
        <f>(CK343*$E343*$F343*$G343*$I343)</f>
        <v>473185.99999999994</v>
      </c>
      <c r="CM343" s="110">
        <v>24</v>
      </c>
      <c r="CN343" s="109">
        <f>(CM343*$E343*$F343*$G343*$I343)</f>
        <v>567823.19999999995</v>
      </c>
      <c r="CO343" s="110">
        <v>18</v>
      </c>
      <c r="CP343" s="109">
        <f>(CO343*$E343*$F343*$G343*$I343)</f>
        <v>425867.39999999997</v>
      </c>
      <c r="CQ343" s="110">
        <v>38</v>
      </c>
      <c r="CR343" s="109">
        <f>(CQ343*$E343*$F343*$G343*$J343)</f>
        <v>1078864.08</v>
      </c>
      <c r="CS343" s="110">
        <v>22</v>
      </c>
      <c r="CT343" s="109">
        <f>(CS343*$E343*$F343*$G343*$J343)</f>
        <v>624605.52</v>
      </c>
      <c r="CU343" s="110">
        <v>0</v>
      </c>
      <c r="CV343" s="109">
        <f>(CU343*$E343*$F343*$G343*$J343)</f>
        <v>0</v>
      </c>
      <c r="CW343" s="132"/>
      <c r="CX343" s="109">
        <f>(CW343*$E343*$F343*$G343*$J343)</f>
        <v>0</v>
      </c>
      <c r="CY343" s="110">
        <v>0</v>
      </c>
      <c r="CZ343" s="116">
        <f>(CY343*$E343*$F343*$G343*$J343)</f>
        <v>0</v>
      </c>
      <c r="DA343" s="110">
        <v>3</v>
      </c>
      <c r="DB343" s="109">
        <f>(DA343*$E343*$F343*$G343*$J343)</f>
        <v>85173.48</v>
      </c>
      <c r="DC343" s="134"/>
      <c r="DD343" s="109">
        <f>(DC343*$E343*$F343*$G343*$J343)</f>
        <v>0</v>
      </c>
      <c r="DE343" s="110">
        <v>20</v>
      </c>
      <c r="DF343" s="109">
        <f>(DE343*$E343*$F343*$G343*$J343)</f>
        <v>567823.19999999995</v>
      </c>
      <c r="DG343" s="110"/>
      <c r="DH343" s="109">
        <f>(DG343*$E343*$F343*$G343*$K343)</f>
        <v>0</v>
      </c>
      <c r="DI343" s="110">
        <v>12</v>
      </c>
      <c r="DJ343" s="122">
        <f>(DI343*$E343*$F343*$G343*$L343)</f>
        <v>521180.57999999996</v>
      </c>
      <c r="DK343" s="123">
        <f t="shared" si="1141"/>
        <v>847</v>
      </c>
      <c r="DL343" s="122">
        <f t="shared" si="1141"/>
        <v>21951774.519999996</v>
      </c>
      <c r="DM343" s="1"/>
      <c r="DN343" s="1">
        <f t="shared" si="1142"/>
        <v>618.30999999999995</v>
      </c>
      <c r="DO343" s="52">
        <f t="shared" si="1143"/>
        <v>618.30999999999995</v>
      </c>
      <c r="DQ343" s="52">
        <f t="shared" si="1144"/>
        <v>847</v>
      </c>
    </row>
    <row r="344" spans="1:121" ht="15.75" hidden="1" customHeight="1" x14ac:dyDescent="0.25">
      <c r="A344" s="128"/>
      <c r="B344" s="129">
        <v>300</v>
      </c>
      <c r="C344" s="363" t="s">
        <v>772</v>
      </c>
      <c r="D344" s="102" t="s">
        <v>773</v>
      </c>
      <c r="E344" s="89">
        <v>23150</v>
      </c>
      <c r="F344" s="130">
        <v>0.91</v>
      </c>
      <c r="G344" s="104">
        <v>1</v>
      </c>
      <c r="H344" s="105"/>
      <c r="I344" s="106">
        <v>1.4</v>
      </c>
      <c r="J344" s="106">
        <v>1.68</v>
      </c>
      <c r="K344" s="106">
        <v>2.23</v>
      </c>
      <c r="L344" s="107">
        <v>2.57</v>
      </c>
      <c r="M344" s="110">
        <v>0</v>
      </c>
      <c r="N344" s="109">
        <f>(M344*$E344*$F344*$G344*$I344)</f>
        <v>0</v>
      </c>
      <c r="O344" s="110">
        <v>5</v>
      </c>
      <c r="P344" s="110">
        <f>(O344*$E344*$F344*$G344*$I344)</f>
        <v>147465.5</v>
      </c>
      <c r="Q344" s="110">
        <v>0</v>
      </c>
      <c r="R344" s="109">
        <f>(Q344*$E344*$F344*$G344*$I344)</f>
        <v>0</v>
      </c>
      <c r="S344" s="110"/>
      <c r="T344" s="109">
        <f>(S344*$E344*$F344*$G344*$I344)</f>
        <v>0</v>
      </c>
      <c r="U344" s="110"/>
      <c r="V344" s="109">
        <f>(U344*$E344*$F344*$G344*$I344)</f>
        <v>0</v>
      </c>
      <c r="W344" s="110"/>
      <c r="X344" s="109">
        <f>(W344*$E344*$F344*$G344*$I344)</f>
        <v>0</v>
      </c>
      <c r="Y344" s="110"/>
      <c r="Z344" s="109">
        <f>(Y344*$E344*$F344*$G344*$I344)</f>
        <v>0</v>
      </c>
      <c r="AA344" s="110"/>
      <c r="AB344" s="109">
        <f>(AA344*$E344*$F344*$G344*$I344)</f>
        <v>0</v>
      </c>
      <c r="AC344" s="110">
        <v>20</v>
      </c>
      <c r="AD344" s="109">
        <f>(AC344*$E344*$F344*$G344*$I344)</f>
        <v>589862</v>
      </c>
      <c r="AE344" s="110"/>
      <c r="AF344" s="109">
        <f>(AE344*$E344*$F344*$G344*$I344)</f>
        <v>0</v>
      </c>
      <c r="AG344" s="112"/>
      <c r="AH344" s="109">
        <f>(AG344*$E344*$F344*$G344*$I344)</f>
        <v>0</v>
      </c>
      <c r="AI344" s="110">
        <v>16</v>
      </c>
      <c r="AJ344" s="109">
        <f>(AI344*$E344*$F344*$G344*$I344)</f>
        <v>471889.6</v>
      </c>
      <c r="AK344" s="110">
        <v>22</v>
      </c>
      <c r="AL344" s="110">
        <f>(AK344*$E344*$F344*$G344*$I344)</f>
        <v>648848.19999999995</v>
      </c>
      <c r="AM344" s="110">
        <v>9</v>
      </c>
      <c r="AN344" s="109">
        <f>(AM344*$E344*$F344*$G344*$J344)</f>
        <v>318525.48</v>
      </c>
      <c r="AO344" s="132"/>
      <c r="AP344" s="109">
        <f>(AO344*$E344*$F344*$G344*$J344)</f>
        <v>0</v>
      </c>
      <c r="AQ344" s="110"/>
      <c r="AR344" s="116">
        <f>(AQ344*$E344*$F344*$G344*$J344)</f>
        <v>0</v>
      </c>
      <c r="AS344" s="110"/>
      <c r="AT344" s="109">
        <f>(AS344*$E344*$F344*$G344*$I344)</f>
        <v>0</v>
      </c>
      <c r="AU344" s="110"/>
      <c r="AV344" s="110">
        <f>(AU344*$E344*$F344*$G344*$I344)</f>
        <v>0</v>
      </c>
      <c r="AW344" s="110"/>
      <c r="AX344" s="109">
        <f>(AW344*$E344*$F344*$G344*$I344)</f>
        <v>0</v>
      </c>
      <c r="AY344" s="110"/>
      <c r="AZ344" s="109">
        <f>(AY344*$E344*$F344*$G344*$I344)</f>
        <v>0</v>
      </c>
      <c r="BA344" s="110"/>
      <c r="BB344" s="109">
        <f>(BA344*$E344*$F344*$G344*$I344)</f>
        <v>0</v>
      </c>
      <c r="BC344" s="110"/>
      <c r="BD344" s="109">
        <f>(BC344*$E344*$F344*$G344*$I344)</f>
        <v>0</v>
      </c>
      <c r="BE344" s="110"/>
      <c r="BF344" s="109">
        <f>(BE344*$E344*$F344*$G344*$I344)</f>
        <v>0</v>
      </c>
      <c r="BG344" s="110"/>
      <c r="BH344" s="109">
        <f>(BG344*$E344*$F344*$G344*$J344)</f>
        <v>0</v>
      </c>
      <c r="BI344" s="110"/>
      <c r="BJ344" s="109">
        <f>(BI344*$E344*$F344*$G344*$J344)</f>
        <v>0</v>
      </c>
      <c r="BK344" s="110"/>
      <c r="BL344" s="109">
        <f>(BK344*$E344*$F344*$G344*$J344)</f>
        <v>0</v>
      </c>
      <c r="BM344" s="110"/>
      <c r="BN344" s="109">
        <f>(BM344*$E344*$F344*$G344*$J344)</f>
        <v>0</v>
      </c>
      <c r="BO344" s="110"/>
      <c r="BP344" s="109">
        <f>(BO344*$E344*$F344*$G344*$J344)</f>
        <v>0</v>
      </c>
      <c r="BQ344" s="110"/>
      <c r="BR344" s="109">
        <f>(BQ344*$E344*$F344*$G344*$J344)</f>
        <v>0</v>
      </c>
      <c r="BS344" s="110"/>
      <c r="BT344" s="116">
        <f>(BS344*$E344*$F344*$G344*$J344)</f>
        <v>0</v>
      </c>
      <c r="BU344" s="133"/>
      <c r="BV344" s="109">
        <f>(BU344*$E344*$F344*$G344*$I344)</f>
        <v>0</v>
      </c>
      <c r="BW344" s="110"/>
      <c r="BX344" s="109">
        <f>(BW344*$E344*$F344*$G344*$I344)</f>
        <v>0</v>
      </c>
      <c r="BY344" s="110"/>
      <c r="BZ344" s="109">
        <f>(BY344*$E344*$F344*$G344*$I344)</f>
        <v>0</v>
      </c>
      <c r="CA344" s="110"/>
      <c r="CB344" s="109">
        <f>(CA344*$E344*$F344*$G344*$J344)</f>
        <v>0</v>
      </c>
      <c r="CC344" s="134"/>
      <c r="CD344" s="110">
        <f>(CC344*$E344*$F344*$G344*$I344)</f>
        <v>0</v>
      </c>
      <c r="CE344" s="110"/>
      <c r="CF344" s="109">
        <f>(CE344*$E344*$F344*$G344*$I344)</f>
        <v>0</v>
      </c>
      <c r="CG344" s="110"/>
      <c r="CH344" s="109">
        <f>(CG344*$E344*$F344*$G344*$I344)</f>
        <v>0</v>
      </c>
      <c r="CI344" s="110"/>
      <c r="CJ344" s="109">
        <f>(CI344*$E344*$F344*$G344*$I344)</f>
        <v>0</v>
      </c>
      <c r="CK344" s="110"/>
      <c r="CL344" s="109">
        <f>(CK344*$E344*$F344*$G344*$I344)</f>
        <v>0</v>
      </c>
      <c r="CM344" s="110"/>
      <c r="CN344" s="109">
        <f>(CM344*$E344*$F344*$G344*$I344)</f>
        <v>0</v>
      </c>
      <c r="CO344" s="110"/>
      <c r="CP344" s="109">
        <f>(CO344*$E344*$F344*$G344*$I344)</f>
        <v>0</v>
      </c>
      <c r="CQ344" s="110"/>
      <c r="CR344" s="109">
        <f>(CQ344*$E344*$F344*$G344*$J344)</f>
        <v>0</v>
      </c>
      <c r="CS344" s="110"/>
      <c r="CT344" s="109">
        <f>(CS344*$E344*$F344*$G344*$J344)</f>
        <v>0</v>
      </c>
      <c r="CU344" s="110"/>
      <c r="CV344" s="109">
        <f>(CU344*$E344*$F344*$G344*$J344)</f>
        <v>0</v>
      </c>
      <c r="CW344" s="132"/>
      <c r="CX344" s="109">
        <f>(CW344*$E344*$F344*$G344*$J344)</f>
        <v>0</v>
      </c>
      <c r="CY344" s="110"/>
      <c r="CZ344" s="116">
        <f>(CY344*$E344*$F344*$G344*$J344)</f>
        <v>0</v>
      </c>
      <c r="DA344" s="110"/>
      <c r="DB344" s="109">
        <f>(DA344*$E344*$F344*$G344*$J344)</f>
        <v>0</v>
      </c>
      <c r="DC344" s="134"/>
      <c r="DD344" s="109">
        <f>(DC344*$E344*$F344*$G344*$J344)</f>
        <v>0</v>
      </c>
      <c r="DE344" s="110"/>
      <c r="DF344" s="109">
        <f>(DE344*$E344*$F344*$G344*$J344)</f>
        <v>0</v>
      </c>
      <c r="DG344" s="110"/>
      <c r="DH344" s="109">
        <f>(DG344*$E344*$F344*$G344*$K344)</f>
        <v>0</v>
      </c>
      <c r="DI344" s="110"/>
      <c r="DJ344" s="122">
        <f>(DI344*$E344*$F344*$G344*$L344)</f>
        <v>0</v>
      </c>
      <c r="DK344" s="123">
        <f t="shared" si="1141"/>
        <v>72</v>
      </c>
      <c r="DL344" s="122">
        <f t="shared" si="1141"/>
        <v>2176590.7800000003</v>
      </c>
      <c r="DM344" s="1"/>
      <c r="DN344" s="1">
        <f t="shared" si="1142"/>
        <v>65.52</v>
      </c>
      <c r="DO344" s="52">
        <f t="shared" si="1143"/>
        <v>65.52</v>
      </c>
      <c r="DQ344" s="52">
        <f t="shared" si="1144"/>
        <v>72</v>
      </c>
    </row>
    <row r="345" spans="1:121" ht="30" hidden="1" customHeight="1" x14ac:dyDescent="0.25">
      <c r="A345" s="128"/>
      <c r="B345" s="129">
        <v>301</v>
      </c>
      <c r="C345" s="363" t="s">
        <v>774</v>
      </c>
      <c r="D345" s="102" t="s">
        <v>775</v>
      </c>
      <c r="E345" s="89">
        <v>23150</v>
      </c>
      <c r="F345" s="130">
        <v>0.86</v>
      </c>
      <c r="G345" s="104">
        <v>1</v>
      </c>
      <c r="H345" s="105"/>
      <c r="I345" s="106">
        <v>1.4</v>
      </c>
      <c r="J345" s="106">
        <v>1.68</v>
      </c>
      <c r="K345" s="106">
        <v>2.23</v>
      </c>
      <c r="L345" s="107">
        <v>2.57</v>
      </c>
      <c r="M345" s="110">
        <v>30</v>
      </c>
      <c r="N345" s="109">
        <f>(M345*$E345*$F345*$G345*$I345)</f>
        <v>836178</v>
      </c>
      <c r="O345" s="110">
        <v>70</v>
      </c>
      <c r="P345" s="110">
        <f>(O345*$E345*$F345*$G345*$I345)</f>
        <v>1951081.9999999998</v>
      </c>
      <c r="Q345" s="110">
        <v>0</v>
      </c>
      <c r="R345" s="109">
        <f>(Q345*$E345*$F345*$G345*$I345)</f>
        <v>0</v>
      </c>
      <c r="S345" s="110"/>
      <c r="T345" s="109">
        <f>(S345*$E345*$F345*$G345*$I345)</f>
        <v>0</v>
      </c>
      <c r="U345" s="110"/>
      <c r="V345" s="109">
        <f>(U345*$E345*$F345*$G345*$I345)</f>
        <v>0</v>
      </c>
      <c r="W345" s="110">
        <v>0</v>
      </c>
      <c r="X345" s="109">
        <f>(W345*$E345*$F345*$G345*$I345)</f>
        <v>0</v>
      </c>
      <c r="Y345" s="110"/>
      <c r="Z345" s="109">
        <f>(Y345*$E345*$F345*$G345*$I345)</f>
        <v>0</v>
      </c>
      <c r="AA345" s="110">
        <v>0</v>
      </c>
      <c r="AB345" s="109">
        <f>(AA345*$E345*$F345*$G345*$I345)</f>
        <v>0</v>
      </c>
      <c r="AC345" s="110">
        <v>20</v>
      </c>
      <c r="AD345" s="109">
        <f>(AC345*$E345*$F345*$G345*$I345)</f>
        <v>557452</v>
      </c>
      <c r="AE345" s="110">
        <v>0</v>
      </c>
      <c r="AF345" s="109">
        <f>(AE345*$E345*$F345*$G345*$I345)</f>
        <v>0</v>
      </c>
      <c r="AG345" s="112"/>
      <c r="AH345" s="109">
        <f>(AG345*$E345*$F345*$G345*$I345)</f>
        <v>0</v>
      </c>
      <c r="AI345" s="110">
        <v>90</v>
      </c>
      <c r="AJ345" s="109">
        <f>(AI345*$E345*$F345*$G345*$I345)</f>
        <v>2508534</v>
      </c>
      <c r="AK345" s="110">
        <f>212+34</f>
        <v>246</v>
      </c>
      <c r="AL345" s="110">
        <f>(AK345*$E345*$F345*$G345*$I345)</f>
        <v>6856659.5999999996</v>
      </c>
      <c r="AM345" s="110">
        <v>206</v>
      </c>
      <c r="AN345" s="109">
        <f>(AM345*$E345*$F345*$G345*$J345)</f>
        <v>6890106.7199999997</v>
      </c>
      <c r="AO345" s="132">
        <v>3</v>
      </c>
      <c r="AP345" s="109">
        <f>(AO345*$E345*$F345*$G345*$J345)</f>
        <v>100341.36</v>
      </c>
      <c r="AQ345" s="110">
        <v>18</v>
      </c>
      <c r="AR345" s="116">
        <f>(AQ345*$E345*$F345*$G345*$J345)</f>
        <v>602048.16</v>
      </c>
      <c r="AS345" s="110"/>
      <c r="AT345" s="109">
        <f>(AS345*$E345*$F345*$G345*$I345)</f>
        <v>0</v>
      </c>
      <c r="AU345" s="110"/>
      <c r="AV345" s="110">
        <f>(AU345*$E345*$F345*$G345*$I345)</f>
        <v>0</v>
      </c>
      <c r="AW345" s="110"/>
      <c r="AX345" s="109">
        <f>(AW345*$E345*$F345*$G345*$I345)</f>
        <v>0</v>
      </c>
      <c r="AY345" s="110">
        <v>0</v>
      </c>
      <c r="AZ345" s="109">
        <f>(AY345*$E345*$F345*$G345*$I345)</f>
        <v>0</v>
      </c>
      <c r="BA345" s="110">
        <v>0</v>
      </c>
      <c r="BB345" s="109">
        <f>(BA345*$E345*$F345*$G345*$I345)</f>
        <v>0</v>
      </c>
      <c r="BC345" s="110">
        <v>0</v>
      </c>
      <c r="BD345" s="109">
        <f>(BC345*$E345*$F345*$G345*$I345)</f>
        <v>0</v>
      </c>
      <c r="BE345" s="110">
        <v>24</v>
      </c>
      <c r="BF345" s="109">
        <f>(BE345*$E345*$F345*$G345*$I345)</f>
        <v>668942.39999999991</v>
      </c>
      <c r="BG345" s="110">
        <v>72</v>
      </c>
      <c r="BH345" s="109">
        <f>(BG345*$E345*$F345*$G345*$J345)</f>
        <v>2408192.64</v>
      </c>
      <c r="BI345" s="110">
        <v>0</v>
      </c>
      <c r="BJ345" s="109">
        <f>(BI345*$E345*$F345*$G345*$J345)</f>
        <v>0</v>
      </c>
      <c r="BK345" s="110">
        <v>0</v>
      </c>
      <c r="BL345" s="109">
        <f>(BK345*$E345*$F345*$G345*$J345)</f>
        <v>0</v>
      </c>
      <c r="BM345" s="110">
        <v>15</v>
      </c>
      <c r="BN345" s="109">
        <f>(BM345*$E345*$F345*$G345*$J345)</f>
        <v>501706.8</v>
      </c>
      <c r="BO345" s="110"/>
      <c r="BP345" s="109">
        <f>(BO345*$E345*$F345*$G345*$J345)</f>
        <v>0</v>
      </c>
      <c r="BQ345" s="110">
        <v>25</v>
      </c>
      <c r="BR345" s="109">
        <f>(BQ345*$E345*$F345*$G345*$J345)</f>
        <v>836178</v>
      </c>
      <c r="BS345" s="110">
        <v>49</v>
      </c>
      <c r="BT345" s="116">
        <f>(BS345*$E345*$F345*$G345*$J345)</f>
        <v>1638908.88</v>
      </c>
      <c r="BU345" s="133">
        <v>0</v>
      </c>
      <c r="BV345" s="109">
        <f>(BU345*$E345*$F345*$G345*$I345)</f>
        <v>0</v>
      </c>
      <c r="BW345" s="110">
        <v>0</v>
      </c>
      <c r="BX345" s="109">
        <f>(BW345*$E345*$F345*$G345*$I345)</f>
        <v>0</v>
      </c>
      <c r="BY345" s="110">
        <v>30</v>
      </c>
      <c r="BZ345" s="109">
        <f>(BY345*$E345*$F345*$G345*$I345)</f>
        <v>836178</v>
      </c>
      <c r="CA345" s="110">
        <v>5</v>
      </c>
      <c r="CB345" s="109">
        <f>(CA345*$E345*$F345*$G345*$J345)</f>
        <v>167235.6</v>
      </c>
      <c r="CC345" s="134"/>
      <c r="CD345" s="110">
        <f>(CC345*$E345*$F345*$G345*$I345)</f>
        <v>0</v>
      </c>
      <c r="CE345" s="110">
        <v>44</v>
      </c>
      <c r="CF345" s="109">
        <f>(CE345*$E345*$F345*$G345*$I345)</f>
        <v>1226394.3999999999</v>
      </c>
      <c r="CG345" s="110"/>
      <c r="CH345" s="109">
        <f>(CG345*$E345*$F345*$G345*$I345)</f>
        <v>0</v>
      </c>
      <c r="CI345" s="110">
        <v>70</v>
      </c>
      <c r="CJ345" s="109">
        <f>(CI345*$E345*$F345*$G345*$I345)</f>
        <v>1951081.9999999998</v>
      </c>
      <c r="CK345" s="110">
        <v>26</v>
      </c>
      <c r="CL345" s="109">
        <f>(CK345*$E345*$F345*$G345*$I345)</f>
        <v>724687.6</v>
      </c>
      <c r="CM345" s="110">
        <v>45</v>
      </c>
      <c r="CN345" s="109">
        <f>(CM345*$E345*$F345*$G345*$I345)</f>
        <v>1254267</v>
      </c>
      <c r="CO345" s="110">
        <v>10</v>
      </c>
      <c r="CP345" s="109">
        <f>(CO345*$E345*$F345*$G345*$I345)</f>
        <v>278726</v>
      </c>
      <c r="CQ345" s="110">
        <v>95</v>
      </c>
      <c r="CR345" s="109">
        <f>(CQ345*$E345*$F345*$G345*$J345)</f>
        <v>3177476.4</v>
      </c>
      <c r="CS345" s="110">
        <v>15</v>
      </c>
      <c r="CT345" s="109">
        <f>(CS345*$E345*$F345*$G345*$J345)</f>
        <v>501706.8</v>
      </c>
      <c r="CU345" s="110">
        <v>0</v>
      </c>
      <c r="CV345" s="109">
        <f>(CU345*$E345*$F345*$G345*$J345)</f>
        <v>0</v>
      </c>
      <c r="CW345" s="132"/>
      <c r="CX345" s="109">
        <f>(CW345*$E345*$F345*$G345*$J345)</f>
        <v>0</v>
      </c>
      <c r="CY345" s="110">
        <v>0</v>
      </c>
      <c r="CZ345" s="116">
        <f>(CY345*$E345*$F345*$G345*$J345)</f>
        <v>0</v>
      </c>
      <c r="DA345" s="110">
        <v>14</v>
      </c>
      <c r="DB345" s="109">
        <f>(DA345*$E345*$F345*$G345*$J345)</f>
        <v>468259.68</v>
      </c>
      <c r="DC345" s="134">
        <v>2</v>
      </c>
      <c r="DD345" s="109">
        <f>(DC345*$E345*$F345*$G345*$J345)</f>
        <v>66894.239999999991</v>
      </c>
      <c r="DE345" s="110">
        <v>25</v>
      </c>
      <c r="DF345" s="109">
        <f>(DE345*$E345*$F345*$G345*$J345)</f>
        <v>836178</v>
      </c>
      <c r="DG345" s="110">
        <v>3</v>
      </c>
      <c r="DH345" s="109">
        <f>(DG345*$E345*$F345*$G345*$K345)</f>
        <v>133191.21</v>
      </c>
      <c r="DI345" s="110">
        <v>8</v>
      </c>
      <c r="DJ345" s="122">
        <f>(DI345*$E345*$F345*$G345*$L345)</f>
        <v>409329.04</v>
      </c>
      <c r="DK345" s="123">
        <f t="shared" si="1141"/>
        <v>1260</v>
      </c>
      <c r="DL345" s="122">
        <f t="shared" si="1141"/>
        <v>38387936.530000001</v>
      </c>
      <c r="DM345" s="1"/>
      <c r="DN345" s="1">
        <f t="shared" si="1142"/>
        <v>1083.5999999999999</v>
      </c>
      <c r="DO345" s="52">
        <f t="shared" si="1143"/>
        <v>1083.5999999999999</v>
      </c>
      <c r="DQ345" s="52">
        <f t="shared" si="1144"/>
        <v>1260</v>
      </c>
    </row>
    <row r="346" spans="1:121" ht="36" hidden="1" customHeight="1" x14ac:dyDescent="0.25">
      <c r="A346" s="128"/>
      <c r="B346" s="129">
        <v>302</v>
      </c>
      <c r="C346" s="363" t="s">
        <v>776</v>
      </c>
      <c r="D346" s="102" t="s">
        <v>777</v>
      </c>
      <c r="E346" s="89">
        <v>23150</v>
      </c>
      <c r="F346" s="130">
        <v>1.24</v>
      </c>
      <c r="G346" s="104">
        <v>1</v>
      </c>
      <c r="H346" s="105"/>
      <c r="I346" s="106">
        <v>1.4</v>
      </c>
      <c r="J346" s="106">
        <v>1.68</v>
      </c>
      <c r="K346" s="106">
        <v>2.23</v>
      </c>
      <c r="L346" s="107">
        <v>2.57</v>
      </c>
      <c r="M346" s="110">
        <v>2</v>
      </c>
      <c r="N346" s="109">
        <f>(M346*$E346*$F346*$G346*$I346)</f>
        <v>80376.799999999988</v>
      </c>
      <c r="O346" s="110">
        <v>57</v>
      </c>
      <c r="P346" s="110">
        <f>(O346*$E346*$F346*$G346*$I346)</f>
        <v>2290738.7999999998</v>
      </c>
      <c r="Q346" s="110">
        <v>0</v>
      </c>
      <c r="R346" s="109">
        <f>(Q346*$E346*$F346*$G346*$I346)</f>
        <v>0</v>
      </c>
      <c r="S346" s="110"/>
      <c r="T346" s="109">
        <f>(S346*$E346*$F346*$G346*$I346)</f>
        <v>0</v>
      </c>
      <c r="U346" s="110"/>
      <c r="V346" s="109">
        <f>(U346*$E346*$F346*$G346*$I346)</f>
        <v>0</v>
      </c>
      <c r="W346" s="110">
        <v>0</v>
      </c>
      <c r="X346" s="109">
        <f>(W346*$E346*$F346*$G346*$I346)</f>
        <v>0</v>
      </c>
      <c r="Y346" s="110"/>
      <c r="Z346" s="109">
        <f>(Y346*$E346*$F346*$G346*$I346)</f>
        <v>0</v>
      </c>
      <c r="AA346" s="110">
        <v>0</v>
      </c>
      <c r="AB346" s="109">
        <f>(AA346*$E346*$F346*$G346*$I346)</f>
        <v>0</v>
      </c>
      <c r="AC346" s="110">
        <v>4</v>
      </c>
      <c r="AD346" s="109">
        <f>(AC346*$E346*$F346*$G346*$I346)</f>
        <v>160753.59999999998</v>
      </c>
      <c r="AE346" s="110">
        <v>0</v>
      </c>
      <c r="AF346" s="109">
        <f>(AE346*$E346*$F346*$G346*$I346)</f>
        <v>0</v>
      </c>
      <c r="AG346" s="112"/>
      <c r="AH346" s="109">
        <f>(AG346*$E346*$F346*$G346*$I346)</f>
        <v>0</v>
      </c>
      <c r="AI346" s="110">
        <v>38</v>
      </c>
      <c r="AJ346" s="109">
        <f>(AI346*$E346*$F346*$G346*$I346)</f>
        <v>1527159.2</v>
      </c>
      <c r="AK346" s="110">
        <v>56</v>
      </c>
      <c r="AL346" s="110">
        <f>(AK346*$E346*$F346*$G346*$I346)</f>
        <v>2250550.4</v>
      </c>
      <c r="AM346" s="110">
        <v>48</v>
      </c>
      <c r="AN346" s="109">
        <f>(AM346*$E346*$F346*$G346*$J346)</f>
        <v>2314851.84</v>
      </c>
      <c r="AO346" s="132"/>
      <c r="AP346" s="109">
        <f>(AO346*$E346*$F346*$G346*$J346)</f>
        <v>0</v>
      </c>
      <c r="AQ346" s="110">
        <v>5</v>
      </c>
      <c r="AR346" s="116">
        <f>(AQ346*$E346*$F346*$G346*$J346)</f>
        <v>241130.4</v>
      </c>
      <c r="AS346" s="110"/>
      <c r="AT346" s="109">
        <f>(AS346*$E346*$F346*$G346*$I346)</f>
        <v>0</v>
      </c>
      <c r="AU346" s="110">
        <v>15</v>
      </c>
      <c r="AV346" s="110">
        <f>(AU346*$E346*$F346*$G346*$I346)</f>
        <v>602826</v>
      </c>
      <c r="AW346" s="110"/>
      <c r="AX346" s="109">
        <f>(AW346*$E346*$F346*$G346*$I346)</f>
        <v>0</v>
      </c>
      <c r="AY346" s="110">
        <v>0</v>
      </c>
      <c r="AZ346" s="109">
        <f>(AY346*$E346*$F346*$G346*$I346)</f>
        <v>0</v>
      </c>
      <c r="BA346" s="110">
        <v>0</v>
      </c>
      <c r="BB346" s="109">
        <f>(BA346*$E346*$F346*$G346*$I346)</f>
        <v>0</v>
      </c>
      <c r="BC346" s="110">
        <v>0</v>
      </c>
      <c r="BD346" s="109">
        <f>(BC346*$E346*$F346*$G346*$I346)</f>
        <v>0</v>
      </c>
      <c r="BE346" s="110">
        <v>3</v>
      </c>
      <c r="BF346" s="109">
        <f>(BE346*$E346*$F346*$G346*$I346)</f>
        <v>120565.2</v>
      </c>
      <c r="BG346" s="110">
        <v>9</v>
      </c>
      <c r="BH346" s="109">
        <f>(BG346*$E346*$F346*$G346*$J346)</f>
        <v>434034.72</v>
      </c>
      <c r="BI346" s="110">
        <v>0</v>
      </c>
      <c r="BJ346" s="109">
        <f>(BI346*$E346*$F346*$G346*$J346)</f>
        <v>0</v>
      </c>
      <c r="BK346" s="110">
        <v>0</v>
      </c>
      <c r="BL346" s="109">
        <f>(BK346*$E346*$F346*$G346*$J346)</f>
        <v>0</v>
      </c>
      <c r="BM346" s="110">
        <v>4</v>
      </c>
      <c r="BN346" s="109">
        <f>(BM346*$E346*$F346*$G346*$J346)</f>
        <v>192904.32000000001</v>
      </c>
      <c r="BO346" s="110"/>
      <c r="BP346" s="109">
        <f>(BO346*$E346*$F346*$G346*$J346)</f>
        <v>0</v>
      </c>
      <c r="BQ346" s="110">
        <v>3</v>
      </c>
      <c r="BR346" s="109">
        <f>(BQ346*$E346*$F346*$G346*$J346)</f>
        <v>144678.24</v>
      </c>
      <c r="BS346" s="110">
        <v>12</v>
      </c>
      <c r="BT346" s="116">
        <f>(BS346*$E346*$F346*$G346*$J346)</f>
        <v>578712.96</v>
      </c>
      <c r="BU346" s="133">
        <v>0</v>
      </c>
      <c r="BV346" s="109">
        <f>(BU346*$E346*$F346*$G346*$I346)</f>
        <v>0</v>
      </c>
      <c r="BW346" s="110">
        <v>0</v>
      </c>
      <c r="BX346" s="109">
        <f>(BW346*$E346*$F346*$G346*$I346)</f>
        <v>0</v>
      </c>
      <c r="BY346" s="110">
        <v>5</v>
      </c>
      <c r="BZ346" s="109">
        <f>(BY346*$E346*$F346*$G346*$I346)</f>
        <v>200942</v>
      </c>
      <c r="CA346" s="110">
        <v>1</v>
      </c>
      <c r="CB346" s="109">
        <f>(CA346*$E346*$F346*$G346*$J346)</f>
        <v>48226.080000000002</v>
      </c>
      <c r="CC346" s="134"/>
      <c r="CD346" s="110">
        <f>(CC346*$E346*$F346*$G346*$I346)</f>
        <v>0</v>
      </c>
      <c r="CE346" s="110">
        <v>0</v>
      </c>
      <c r="CF346" s="109">
        <f>(CE346*$E346*$F346*$G346*$I346)</f>
        <v>0</v>
      </c>
      <c r="CG346" s="110"/>
      <c r="CH346" s="109">
        <f>(CG346*$E346*$F346*$G346*$I346)</f>
        <v>0</v>
      </c>
      <c r="CI346" s="110"/>
      <c r="CJ346" s="109">
        <f>(CI346*$E346*$F346*$G346*$I346)</f>
        <v>0</v>
      </c>
      <c r="CK346" s="110"/>
      <c r="CL346" s="109">
        <f>(CK346*$E346*$F346*$G346*$I346)</f>
        <v>0</v>
      </c>
      <c r="CM346" s="110">
        <v>19</v>
      </c>
      <c r="CN346" s="109">
        <f>(CM346*$E346*$F346*$G346*$I346)</f>
        <v>763579.6</v>
      </c>
      <c r="CO346" s="110">
        <v>2</v>
      </c>
      <c r="CP346" s="109">
        <f>(CO346*$E346*$F346*$G346*$I346)</f>
        <v>80376.799999999988</v>
      </c>
      <c r="CQ346" s="110">
        <v>2</v>
      </c>
      <c r="CR346" s="109">
        <f>(CQ346*$E346*$F346*$G346*$J346)</f>
        <v>96452.160000000003</v>
      </c>
      <c r="CS346" s="110">
        <v>2</v>
      </c>
      <c r="CT346" s="109">
        <f>(CS346*$E346*$F346*$G346*$J346)</f>
        <v>96452.160000000003</v>
      </c>
      <c r="CU346" s="110">
        <v>0</v>
      </c>
      <c r="CV346" s="109">
        <f>(CU346*$E346*$F346*$G346*$J346)</f>
        <v>0</v>
      </c>
      <c r="CW346" s="132"/>
      <c r="CX346" s="109">
        <f>(CW346*$E346*$F346*$G346*$J346)</f>
        <v>0</v>
      </c>
      <c r="CY346" s="110">
        <v>0</v>
      </c>
      <c r="CZ346" s="116">
        <f>(CY346*$E346*$F346*$G346*$J346)</f>
        <v>0</v>
      </c>
      <c r="DA346" s="110">
        <v>9</v>
      </c>
      <c r="DB346" s="109">
        <f>(DA346*$E346*$F346*$G346*$J346)</f>
        <v>434034.72</v>
      </c>
      <c r="DC346" s="134"/>
      <c r="DD346" s="109">
        <f>(DC346*$E346*$F346*$G346*$J346)</f>
        <v>0</v>
      </c>
      <c r="DE346" s="110">
        <v>3</v>
      </c>
      <c r="DF346" s="109">
        <f>(DE346*$E346*$F346*$G346*$J346)</f>
        <v>144678.24</v>
      </c>
      <c r="DG346" s="110"/>
      <c r="DH346" s="109">
        <f>(DG346*$E346*$F346*$G346*$K346)</f>
        <v>0</v>
      </c>
      <c r="DI346" s="110"/>
      <c r="DJ346" s="122">
        <f>(DI346*$E346*$F346*$G346*$L346)</f>
        <v>0</v>
      </c>
      <c r="DK346" s="123">
        <f t="shared" si="1141"/>
        <v>299</v>
      </c>
      <c r="DL346" s="122">
        <f t="shared" si="1141"/>
        <v>12804024.240000002</v>
      </c>
      <c r="DM346" s="1"/>
      <c r="DN346" s="1">
        <f t="shared" si="1142"/>
        <v>370.76</v>
      </c>
      <c r="DO346" s="52">
        <f t="shared" si="1143"/>
        <v>370.76</v>
      </c>
      <c r="DQ346" s="52">
        <f t="shared" si="1144"/>
        <v>299</v>
      </c>
    </row>
    <row r="347" spans="1:121" ht="36" hidden="1" customHeight="1" x14ac:dyDescent="0.25">
      <c r="A347" s="128"/>
      <c r="B347" s="129">
        <v>303</v>
      </c>
      <c r="C347" s="363" t="s">
        <v>778</v>
      </c>
      <c r="D347" s="102" t="s">
        <v>779</v>
      </c>
      <c r="E347" s="89">
        <v>23150</v>
      </c>
      <c r="F347" s="130">
        <v>1.78</v>
      </c>
      <c r="G347" s="104">
        <v>1</v>
      </c>
      <c r="H347" s="105"/>
      <c r="I347" s="106">
        <v>1.4</v>
      </c>
      <c r="J347" s="106">
        <v>1.68</v>
      </c>
      <c r="K347" s="106">
        <v>2.23</v>
      </c>
      <c r="L347" s="107">
        <v>2.57</v>
      </c>
      <c r="M347" s="110">
        <v>122</v>
      </c>
      <c r="N347" s="109">
        <f>(M347*$E347*$F347*$G347*$I347)</f>
        <v>7038155.5999999996</v>
      </c>
      <c r="O347" s="110">
        <v>160</v>
      </c>
      <c r="P347" s="110">
        <f>(O347*$E347*$F347*$G347*$I347)</f>
        <v>9230368</v>
      </c>
      <c r="Q347" s="110">
        <v>0</v>
      </c>
      <c r="R347" s="109">
        <f>(Q347*$E347*$F347*$G347*$I347)</f>
        <v>0</v>
      </c>
      <c r="S347" s="110"/>
      <c r="T347" s="109">
        <f>(S347*$E347*$F347*$G347*$I347)</f>
        <v>0</v>
      </c>
      <c r="U347" s="110"/>
      <c r="V347" s="109">
        <f>(U347*$E347*$F347*$G347*$I347)</f>
        <v>0</v>
      </c>
      <c r="W347" s="110"/>
      <c r="X347" s="109">
        <f>(W347*$E347*$F347*$G347*$I347)</f>
        <v>0</v>
      </c>
      <c r="Y347" s="110"/>
      <c r="Z347" s="109">
        <f>(Y347*$E347*$F347*$G347*$I347)</f>
        <v>0</v>
      </c>
      <c r="AA347" s="110"/>
      <c r="AB347" s="109">
        <f>(AA347*$E347*$F347*$G347*$I347)</f>
        <v>0</v>
      </c>
      <c r="AC347" s="110"/>
      <c r="AD347" s="109">
        <f>(AC347*$E347*$F347*$G347*$I347)</f>
        <v>0</v>
      </c>
      <c r="AE347" s="110"/>
      <c r="AF347" s="109">
        <f>(AE347*$E347*$F347*$G347*$I347)</f>
        <v>0</v>
      </c>
      <c r="AG347" s="112"/>
      <c r="AH347" s="109">
        <f>(AG347*$E347*$F347*$G347*$I347)</f>
        <v>0</v>
      </c>
      <c r="AI347" s="110">
        <v>57</v>
      </c>
      <c r="AJ347" s="109">
        <f>(AI347*$E347*$F347*$G347*$I347)</f>
        <v>3288318.5999999996</v>
      </c>
      <c r="AK347" s="110">
        <v>77</v>
      </c>
      <c r="AL347" s="110">
        <f>(AK347*$E347*$F347*$G347*$I347)</f>
        <v>4442114.5999999996</v>
      </c>
      <c r="AM347" s="110">
        <v>22</v>
      </c>
      <c r="AN347" s="109">
        <f>(AM347*$E347*$F347*$G347*$J347)</f>
        <v>1523010.72</v>
      </c>
      <c r="AO347" s="131"/>
      <c r="AP347" s="109">
        <f>(AO347*$E347*$F347*$G347*$J347)</f>
        <v>0</v>
      </c>
      <c r="AQ347" s="110">
        <v>5</v>
      </c>
      <c r="AR347" s="116">
        <f>(AQ347*$E347*$F347*$G347*$J347)</f>
        <v>346138.8</v>
      </c>
      <c r="AS347" s="110"/>
      <c r="AT347" s="109">
        <f>(AS347*$E347*$F347*$G347*$I347)</f>
        <v>0</v>
      </c>
      <c r="AU347" s="110"/>
      <c r="AV347" s="110">
        <f>(AU347*$E347*$F347*$G347*$I347)</f>
        <v>0</v>
      </c>
      <c r="AW347" s="110"/>
      <c r="AX347" s="109">
        <f>(AW347*$E347*$F347*$G347*$I347)</f>
        <v>0</v>
      </c>
      <c r="AY347" s="110"/>
      <c r="AZ347" s="109">
        <f>(AY347*$E347*$F347*$G347*$I347)</f>
        <v>0</v>
      </c>
      <c r="BA347" s="110"/>
      <c r="BB347" s="109">
        <f>(BA347*$E347*$F347*$G347*$I347)</f>
        <v>0</v>
      </c>
      <c r="BC347" s="110"/>
      <c r="BD347" s="109">
        <f>(BC347*$E347*$F347*$G347*$I347)</f>
        <v>0</v>
      </c>
      <c r="BE347" s="110">
        <v>2</v>
      </c>
      <c r="BF347" s="109">
        <f>(BE347*$E347*$F347*$G347*$I347)</f>
        <v>115379.59999999999</v>
      </c>
      <c r="BG347" s="110">
        <v>10</v>
      </c>
      <c r="BH347" s="109">
        <f>(BG347*$E347*$F347*$G347*$J347)</f>
        <v>692277.6</v>
      </c>
      <c r="BI347" s="110"/>
      <c r="BJ347" s="109">
        <f>(BI347*$E347*$F347*$G347*$J347)</f>
        <v>0</v>
      </c>
      <c r="BK347" s="110"/>
      <c r="BL347" s="109">
        <f>(BK347*$E347*$F347*$G347*$J347)</f>
        <v>0</v>
      </c>
      <c r="BM347" s="110">
        <v>4</v>
      </c>
      <c r="BN347" s="109">
        <f>(BM347*$E347*$F347*$G347*$J347)</f>
        <v>276911.03999999998</v>
      </c>
      <c r="BO347" s="110"/>
      <c r="BP347" s="109">
        <f>(BO347*$E347*$F347*$G347*$J347)</f>
        <v>0</v>
      </c>
      <c r="BQ347" s="110">
        <v>10</v>
      </c>
      <c r="BR347" s="109">
        <f>(BQ347*$E347*$F347*$G347*$J347)</f>
        <v>692277.6</v>
      </c>
      <c r="BS347" s="110"/>
      <c r="BT347" s="116">
        <f>(BS347*$E347*$F347*$G347*$J347)</f>
        <v>0</v>
      </c>
      <c r="BU347" s="133"/>
      <c r="BV347" s="109">
        <f>(BU347*$E347*$F347*$G347*$I347)</f>
        <v>0</v>
      </c>
      <c r="BW347" s="110"/>
      <c r="BX347" s="109">
        <f>(BW347*$E347*$F347*$G347*$I347)</f>
        <v>0</v>
      </c>
      <c r="BY347" s="110">
        <v>0</v>
      </c>
      <c r="BZ347" s="109">
        <f>(BY347*$E347*$F347*$G347*$I347)</f>
        <v>0</v>
      </c>
      <c r="CA347" s="110">
        <v>25</v>
      </c>
      <c r="CB347" s="109">
        <f>(CA347*$E347*$F347*$G347*$J347)</f>
        <v>1730694</v>
      </c>
      <c r="CC347" s="134"/>
      <c r="CD347" s="110">
        <f>(CC347*$E347*$F347*$G347*$I347)</f>
        <v>0</v>
      </c>
      <c r="CE347" s="110"/>
      <c r="CF347" s="109">
        <f>(CE347*$E347*$F347*$G347*$I347)</f>
        <v>0</v>
      </c>
      <c r="CG347" s="110"/>
      <c r="CH347" s="109">
        <f>(CG347*$E347*$F347*$G347*$I347)</f>
        <v>0</v>
      </c>
      <c r="CI347" s="110"/>
      <c r="CJ347" s="109">
        <f>(CI347*$E347*$F347*$G347*$I347)</f>
        <v>0</v>
      </c>
      <c r="CK347" s="110"/>
      <c r="CL347" s="109">
        <f>(CK347*$E347*$F347*$G347*$I347)</f>
        <v>0</v>
      </c>
      <c r="CM347" s="110">
        <v>5</v>
      </c>
      <c r="CN347" s="109">
        <f>(CM347*$E347*$F347*$G347*$I347)</f>
        <v>288449</v>
      </c>
      <c r="CO347" s="110"/>
      <c r="CP347" s="109">
        <f>(CO347*$E347*$F347*$G347*$I347)</f>
        <v>0</v>
      </c>
      <c r="CQ347" s="110">
        <v>14</v>
      </c>
      <c r="CR347" s="109">
        <f>(CQ347*$E347*$F347*$G347*$J347)</f>
        <v>969188.64</v>
      </c>
      <c r="CS347" s="110"/>
      <c r="CT347" s="109">
        <f>(CS347*$E347*$F347*$G347*$J347)</f>
        <v>0</v>
      </c>
      <c r="CU347" s="110"/>
      <c r="CV347" s="109">
        <f>(CU347*$E347*$F347*$G347*$J347)</f>
        <v>0</v>
      </c>
      <c r="CW347" s="132"/>
      <c r="CX347" s="109">
        <f>(CW347*$E347*$F347*$G347*$J347)</f>
        <v>0</v>
      </c>
      <c r="CY347" s="110"/>
      <c r="CZ347" s="116">
        <f>(CY347*$E347*$F347*$G347*$J347)</f>
        <v>0</v>
      </c>
      <c r="DA347" s="110"/>
      <c r="DB347" s="109">
        <f>(DA347*$E347*$F347*$G347*$J347)</f>
        <v>0</v>
      </c>
      <c r="DC347" s="134"/>
      <c r="DD347" s="109">
        <f>(DC347*$E347*$F347*$G347*$J347)</f>
        <v>0</v>
      </c>
      <c r="DE347" s="110">
        <v>2</v>
      </c>
      <c r="DF347" s="109">
        <f>(DE347*$E347*$F347*$G347*$J347)</f>
        <v>138455.51999999999</v>
      </c>
      <c r="DG347" s="110"/>
      <c r="DH347" s="109">
        <f>(DG347*$E347*$F347*$G347*$K347)</f>
        <v>0</v>
      </c>
      <c r="DI347" s="110"/>
      <c r="DJ347" s="122">
        <f>(DI347*$E347*$F347*$G347*$L347)</f>
        <v>0</v>
      </c>
      <c r="DK347" s="123">
        <f t="shared" si="1141"/>
        <v>515</v>
      </c>
      <c r="DL347" s="122">
        <f t="shared" si="1141"/>
        <v>30771739.32</v>
      </c>
      <c r="DM347" s="1"/>
      <c r="DN347" s="1">
        <f t="shared" si="1142"/>
        <v>916.7</v>
      </c>
      <c r="DO347" s="52">
        <f t="shared" si="1143"/>
        <v>916.7</v>
      </c>
      <c r="DQ347" s="52">
        <f t="shared" si="1144"/>
        <v>515</v>
      </c>
    </row>
    <row r="348" spans="1:121" ht="30" customHeight="1" x14ac:dyDescent="0.25">
      <c r="A348" s="128"/>
      <c r="B348" s="129">
        <v>304</v>
      </c>
      <c r="C348" s="101" t="s">
        <v>780</v>
      </c>
      <c r="D348" s="102" t="s">
        <v>781</v>
      </c>
      <c r="E348" s="89">
        <v>23150</v>
      </c>
      <c r="F348" s="130">
        <v>1.1299999999999999</v>
      </c>
      <c r="G348" s="104">
        <v>1</v>
      </c>
      <c r="H348" s="105"/>
      <c r="I348" s="106">
        <v>1.4</v>
      </c>
      <c r="J348" s="106">
        <v>1.68</v>
      </c>
      <c r="K348" s="106">
        <v>2.23</v>
      </c>
      <c r="L348" s="107">
        <v>2.57</v>
      </c>
      <c r="M348" s="110">
        <v>57</v>
      </c>
      <c r="N348" s="109">
        <f>(M348*$E348*$F348*$G348*$I348*$N$11)</f>
        <v>2296280.9099999997</v>
      </c>
      <c r="O348" s="110">
        <v>31</v>
      </c>
      <c r="P348" s="110">
        <f>(O348*$E348*$F348*$G348*$I348*$P$11)</f>
        <v>1248854.5299999998</v>
      </c>
      <c r="Q348" s="110">
        <v>15</v>
      </c>
      <c r="R348" s="109">
        <f>(Q348*$E348*$F348*$G348*$I348*$R$11)</f>
        <v>604284.44999999995</v>
      </c>
      <c r="S348" s="110">
        <v>32</v>
      </c>
      <c r="T348" s="109">
        <f t="shared" ref="T348:T350" si="1145">(S348/12*2*$E348*$F348*$G348*$I348*$T$11)+(S348/12*10*$E348*$F348*$G348*$I348*$T$12)</f>
        <v>1436609.9813333328</v>
      </c>
      <c r="U348" s="110">
        <v>40</v>
      </c>
      <c r="V348" s="109">
        <f>(U348*$E348*$F348*$G348*$I348*$V$11)</f>
        <v>1611425.2</v>
      </c>
      <c r="W348" s="110">
        <v>0</v>
      </c>
      <c r="X348" s="109">
        <f>(W348*$E348*$F348*$G348*$I348*$X$11)</f>
        <v>0</v>
      </c>
      <c r="Y348" s="110"/>
      <c r="Z348" s="109">
        <f>(Y348*$E348*$F348*$G348*$I348*$Z$11)</f>
        <v>0</v>
      </c>
      <c r="AA348" s="110">
        <v>0</v>
      </c>
      <c r="AB348" s="109">
        <f>(AA348*$E348*$F348*$G348*$I348*$AB$11)</f>
        <v>0</v>
      </c>
      <c r="AC348" s="110">
        <v>40</v>
      </c>
      <c r="AD348" s="109">
        <f>(AC348*$E348*$F348*$G348*$I348*$AD$11)</f>
        <v>1611425.2</v>
      </c>
      <c r="AE348" s="110">
        <v>0</v>
      </c>
      <c r="AF348" s="109">
        <f>(AE348*$E348*$F348*$G348*$I348*$AF$11)</f>
        <v>0</v>
      </c>
      <c r="AG348" s="112"/>
      <c r="AH348" s="109">
        <f>(AG348*$E348*$F348*$G348*$I348*$AH$11)</f>
        <v>0</v>
      </c>
      <c r="AI348" s="110">
        <v>20</v>
      </c>
      <c r="AJ348" s="109">
        <f>(AI348*$E348*$F348*$G348*$I348*$AJ$11)</f>
        <v>805712.6</v>
      </c>
      <c r="AK348" s="110">
        <v>43</v>
      </c>
      <c r="AL348" s="110">
        <f>(AK348*$E348*$F348*$G348*$I348*$AL$11)</f>
        <v>1732282.09</v>
      </c>
      <c r="AM348" s="110">
        <v>24</v>
      </c>
      <c r="AN348" s="109">
        <f>(AM348*$E348*$F348*$G348*$J348*$AN$11)</f>
        <v>1160226.1439999999</v>
      </c>
      <c r="AO348" s="132">
        <v>12</v>
      </c>
      <c r="AP348" s="109">
        <f>(AO348*$E348*$F348*$G348*$J348*$AP$11)</f>
        <v>580113.07199999993</v>
      </c>
      <c r="AQ348" s="110"/>
      <c r="AR348" s="116">
        <f>(AQ348*$E348*$F348*$G348*$J348*$AR$11)</f>
        <v>0</v>
      </c>
      <c r="AS348" s="110"/>
      <c r="AT348" s="109">
        <f>(AS348*$E348*$F348*$G348*$I348*$AT$11)</f>
        <v>0</v>
      </c>
      <c r="AU348" s="110"/>
      <c r="AV348" s="110">
        <f>(AU348*$E348*$F348*$G348*$I348*$AV$11)</f>
        <v>0</v>
      </c>
      <c r="AW348" s="110"/>
      <c r="AX348" s="109">
        <f>(AW348*$E348*$F348*$G348*$I348*$AX$11)</f>
        <v>0</v>
      </c>
      <c r="AY348" s="110">
        <v>0</v>
      </c>
      <c r="AZ348" s="109">
        <f>(AY348*$E348*$F348*$G348*$I348*$AZ$11)</f>
        <v>0</v>
      </c>
      <c r="BA348" s="110">
        <v>0</v>
      </c>
      <c r="BB348" s="109">
        <f>(BA348*$E348*$F348*$G348*$I348*$BB$11)</f>
        <v>0</v>
      </c>
      <c r="BC348" s="110">
        <v>0</v>
      </c>
      <c r="BD348" s="109">
        <f>(BC348*$E348*$F348*$G348*$I348*$BD$11)</f>
        <v>0</v>
      </c>
      <c r="BE348" s="110">
        <v>3</v>
      </c>
      <c r="BF348" s="109">
        <f>(BE348*$E348*$F348*$G348*$I348*$BF$11)</f>
        <v>140633.47199999998</v>
      </c>
      <c r="BG348" s="110">
        <v>35</v>
      </c>
      <c r="BH348" s="109">
        <f>(BG348*$E348*$F348*$G348*$J348*$BH$11)</f>
        <v>1538178.5999999999</v>
      </c>
      <c r="BI348" s="110">
        <v>0</v>
      </c>
      <c r="BJ348" s="109">
        <f>(BI348*$E348*$F348*$G348*$J348*$BJ$11)</f>
        <v>0</v>
      </c>
      <c r="BK348" s="110">
        <v>0</v>
      </c>
      <c r="BL348" s="109">
        <f>(BK348*$E348*$F348*$G348*$J348*$BL$11)</f>
        <v>0</v>
      </c>
      <c r="BM348" s="110">
        <v>6</v>
      </c>
      <c r="BN348" s="109">
        <f>(BM348*$E348*$F348*$G348*$J348*$BN$11)</f>
        <v>263687.75999999995</v>
      </c>
      <c r="BO348" s="110"/>
      <c r="BP348" s="109">
        <f>(BO348*$E348*$F348*$G348*$J348*$BP$11)</f>
        <v>0</v>
      </c>
      <c r="BQ348" s="110">
        <v>7</v>
      </c>
      <c r="BR348" s="109">
        <f>(BQ348*$E348*$F348*$G348*$J348*$BR$11)</f>
        <v>393773.72159999987</v>
      </c>
      <c r="BS348" s="110">
        <v>15</v>
      </c>
      <c r="BT348" s="116">
        <f>(BS348*$E348*$F348*$G348*$J348*$BT$11)</f>
        <v>725141.34</v>
      </c>
      <c r="BU348" s="133">
        <v>0</v>
      </c>
      <c r="BV348" s="109">
        <f>(BU348*$E348*$F348*$G348*$I348*$BV$11)</f>
        <v>0</v>
      </c>
      <c r="BW348" s="110">
        <v>0</v>
      </c>
      <c r="BX348" s="109">
        <f>(BW348*$E348*$F348*$G348*$I348*$BX$11)</f>
        <v>0</v>
      </c>
      <c r="BY348" s="110"/>
      <c r="BZ348" s="109">
        <f>(BY348*$E348*$F348*$G348*$I348*$BZ$11)</f>
        <v>0</v>
      </c>
      <c r="CA348" s="110">
        <v>5</v>
      </c>
      <c r="CB348" s="109">
        <f>(CA348*$E348*$F348*$G348*$J348*$CB$11)</f>
        <v>219739.79999999996</v>
      </c>
      <c r="CC348" s="134"/>
      <c r="CD348" s="110">
        <f>(CC348*$E348*$F348*$G348*$I348*$CD$11)</f>
        <v>0</v>
      </c>
      <c r="CE348" s="110"/>
      <c r="CF348" s="109">
        <f>(CE348*$E348*$F348*$G348*$I348*$CF$11)</f>
        <v>0</v>
      </c>
      <c r="CG348" s="110"/>
      <c r="CH348" s="109">
        <f>(CG348*$E348*$F348*$G348*$I348*$CH$11)</f>
        <v>0</v>
      </c>
      <c r="CI348" s="110">
        <v>2</v>
      </c>
      <c r="CJ348" s="109">
        <f>(CI348*$E348*$F348*$G348*$I348*$CJ$11)</f>
        <v>51272.619999999988</v>
      </c>
      <c r="CK348" s="110"/>
      <c r="CL348" s="109">
        <f>(CK348*$E348*$F348*$G348*$I348*$CL$11)</f>
        <v>0</v>
      </c>
      <c r="CM348" s="110"/>
      <c r="CN348" s="109">
        <f>(CM348*$E348*$F348*$G348*$I348*$CN$11)</f>
        <v>0</v>
      </c>
      <c r="CO348" s="110"/>
      <c r="CP348" s="109">
        <f>(CO348*$E348*$F348*$G348*$I348*$CP$11)</f>
        <v>0</v>
      </c>
      <c r="CQ348" s="110">
        <v>5</v>
      </c>
      <c r="CR348" s="109">
        <f>(CQ348*$E348*$F348*$G348*$J348*$CR$11)</f>
        <v>243911.17799999999</v>
      </c>
      <c r="CS348" s="110"/>
      <c r="CT348" s="109">
        <f>(CS348*$E348*$F348*$G348*$J348*$CT$11)</f>
        <v>0</v>
      </c>
      <c r="CU348" s="110">
        <v>0</v>
      </c>
      <c r="CV348" s="109">
        <f>(CU348*$E348*$F348*$G348*$J348*$CV$11)</f>
        <v>0</v>
      </c>
      <c r="CW348" s="132"/>
      <c r="CX348" s="109">
        <f>(CW348*$E348*$F348*$G348*$J348*$CX$11)</f>
        <v>0</v>
      </c>
      <c r="CY348" s="110">
        <v>0</v>
      </c>
      <c r="CZ348" s="116">
        <f>(CY348*$E348*$F348*$G348*$J348*$CZ$11)</f>
        <v>0</v>
      </c>
      <c r="DA348" s="110"/>
      <c r="DB348" s="109">
        <f>(DA348*$E348*$F348*$G348*$J348*$DB$11)</f>
        <v>0</v>
      </c>
      <c r="DC348" s="134"/>
      <c r="DD348" s="109">
        <f>(DC348*$E348*$F348*$G348*$J348*$DD$11)</f>
        <v>0</v>
      </c>
      <c r="DE348" s="110">
        <v>4</v>
      </c>
      <c r="DF348" s="109">
        <f>(DE348*$E348*$F348*$G348*$J348*$DF$11)</f>
        <v>210950.20799999996</v>
      </c>
      <c r="DG348" s="110"/>
      <c r="DH348" s="109">
        <f>(DG348*$E348*$F348*$G348*$K348*$DH$11)</f>
        <v>0</v>
      </c>
      <c r="DI348" s="110"/>
      <c r="DJ348" s="122">
        <f>(DI348*$E348*$F348*$G348*$L348*$DJ$11)</f>
        <v>0</v>
      </c>
      <c r="DK348" s="123">
        <f t="shared" si="1141"/>
        <v>396</v>
      </c>
      <c r="DL348" s="122">
        <f t="shared" si="1141"/>
        <v>16874502.876933329</v>
      </c>
      <c r="DM348" s="1"/>
      <c r="DN348" s="1">
        <f t="shared" si="1142"/>
        <v>447.47999999999996</v>
      </c>
      <c r="DO348" s="52">
        <f t="shared" si="1143"/>
        <v>447.47999999999996</v>
      </c>
      <c r="DQ348" s="52">
        <f t="shared" si="1144"/>
        <v>396</v>
      </c>
    </row>
    <row r="349" spans="1:121" ht="30" customHeight="1" x14ac:dyDescent="0.25">
      <c r="A349" s="128"/>
      <c r="B349" s="129">
        <v>305</v>
      </c>
      <c r="C349" s="101" t="s">
        <v>782</v>
      </c>
      <c r="D349" s="102" t="s">
        <v>783</v>
      </c>
      <c r="E349" s="89">
        <v>23150</v>
      </c>
      <c r="F349" s="130">
        <v>1.19</v>
      </c>
      <c r="G349" s="104">
        <v>1</v>
      </c>
      <c r="H349" s="105"/>
      <c r="I349" s="106">
        <v>1.4</v>
      </c>
      <c r="J349" s="106">
        <v>1.68</v>
      </c>
      <c r="K349" s="106">
        <v>2.23</v>
      </c>
      <c r="L349" s="107">
        <v>2.57</v>
      </c>
      <c r="M349" s="110">
        <v>12</v>
      </c>
      <c r="N349" s="109">
        <f>(M349*$E349*$F349*$G349*$I349*$N$11)</f>
        <v>509096.28</v>
      </c>
      <c r="O349" s="110">
        <v>6</v>
      </c>
      <c r="P349" s="110">
        <f>(O349*$E349*$F349*$G349*$I349*$P$11)</f>
        <v>254548.14</v>
      </c>
      <c r="Q349" s="110">
        <v>18</v>
      </c>
      <c r="R349" s="109">
        <f>(Q349*$E349*$F349*$G349*$I349*$R$11)</f>
        <v>763644.42</v>
      </c>
      <c r="S349" s="110">
        <v>15</v>
      </c>
      <c r="T349" s="109">
        <f t="shared" si="1145"/>
        <v>709167.26124999998</v>
      </c>
      <c r="U349" s="110">
        <v>9</v>
      </c>
      <c r="V349" s="109">
        <f>(U349*$E349*$F349*$G349*$I349*$V$11)</f>
        <v>381822.21</v>
      </c>
      <c r="W349" s="110">
        <v>0</v>
      </c>
      <c r="X349" s="109">
        <f>(W349*$E349*$F349*$G349*$I349*$X$11)</f>
        <v>0</v>
      </c>
      <c r="Y349" s="110"/>
      <c r="Z349" s="109">
        <f>(Y349*$E349*$F349*$G349*$I349*$Z$11)</f>
        <v>0</v>
      </c>
      <c r="AA349" s="110">
        <v>0</v>
      </c>
      <c r="AB349" s="109">
        <f>(AA349*$E349*$F349*$G349*$I349*$AB$11)</f>
        <v>0</v>
      </c>
      <c r="AC349" s="110">
        <v>16</v>
      </c>
      <c r="AD349" s="109">
        <f>(AC349*$E349*$F349*$G349*$I349*$AD$11)</f>
        <v>678795.03999999992</v>
      </c>
      <c r="AE349" s="110">
        <v>0</v>
      </c>
      <c r="AF349" s="109">
        <f>(AE349*$E349*$F349*$G349*$I349*$AF$11)</f>
        <v>0</v>
      </c>
      <c r="AG349" s="112"/>
      <c r="AH349" s="109">
        <f>(AG349*$E349*$F349*$G349*$I349*$AH$11)</f>
        <v>0</v>
      </c>
      <c r="AI349" s="110">
        <v>19</v>
      </c>
      <c r="AJ349" s="109">
        <f>(AI349*$E349*$F349*$G349*$I349*$AJ$11)</f>
        <v>806069.11</v>
      </c>
      <c r="AK349" s="110">
        <v>177</v>
      </c>
      <c r="AL349" s="110">
        <f>(AK349*$E349*$F349*$G349*$I349*$AL$11)</f>
        <v>7509170.1300000008</v>
      </c>
      <c r="AM349" s="110">
        <v>21</v>
      </c>
      <c r="AN349" s="109">
        <f>(AM349*$E349*$F349*$G349*$J349*$AN$11)</f>
        <v>1069102.1880000001</v>
      </c>
      <c r="AO349" s="132">
        <v>11</v>
      </c>
      <c r="AP349" s="109">
        <f>(AO349*$E349*$F349*$G349*$J349*$AP$11)</f>
        <v>560005.90800000005</v>
      </c>
      <c r="AQ349" s="110"/>
      <c r="AR349" s="116">
        <f>(AQ349*$E349*$F349*$G349*$J349*$AR$11)</f>
        <v>0</v>
      </c>
      <c r="AS349" s="110"/>
      <c r="AT349" s="109">
        <f>(AS349*$E349*$F349*$G349*$I349*$AT$11)</f>
        <v>0</v>
      </c>
      <c r="AU349" s="110">
        <v>2</v>
      </c>
      <c r="AV349" s="110">
        <f>(AU349*$E349*$F349*$G349*$I349*$AV$11)</f>
        <v>69422.219999999987</v>
      </c>
      <c r="AW349" s="110"/>
      <c r="AX349" s="109">
        <f>(AW349*$E349*$F349*$G349*$I349*$AX$11)</f>
        <v>0</v>
      </c>
      <c r="AY349" s="110">
        <v>0</v>
      </c>
      <c r="AZ349" s="109">
        <f>(AY349*$E349*$F349*$G349*$I349*$AZ$11)</f>
        <v>0</v>
      </c>
      <c r="BA349" s="110">
        <v>0</v>
      </c>
      <c r="BB349" s="109">
        <f>(BA349*$E349*$F349*$G349*$I349*$BB$11)</f>
        <v>0</v>
      </c>
      <c r="BC349" s="110">
        <v>0</v>
      </c>
      <c r="BD349" s="109">
        <f>(BC349*$E349*$F349*$G349*$I349*$BD$11)</f>
        <v>0</v>
      </c>
      <c r="BE349" s="110"/>
      <c r="BF349" s="109">
        <f>(BE349*$E349*$F349*$G349*$I349*$BF$11)</f>
        <v>0</v>
      </c>
      <c r="BG349" s="110"/>
      <c r="BH349" s="109">
        <f>(BG349*$E349*$F349*$G349*$J349*$BH$11)</f>
        <v>0</v>
      </c>
      <c r="BI349" s="110">
        <v>0</v>
      </c>
      <c r="BJ349" s="109">
        <f>(BI349*$E349*$F349*$G349*$J349*$BJ$11)</f>
        <v>0</v>
      </c>
      <c r="BK349" s="110"/>
      <c r="BL349" s="109">
        <f>(BK349*$E349*$F349*$G349*$J349*$BL$11)</f>
        <v>0</v>
      </c>
      <c r="BM349" s="110">
        <v>1</v>
      </c>
      <c r="BN349" s="109">
        <f>(BM349*$E349*$F349*$G349*$J349*$BN$11)</f>
        <v>46281.479999999996</v>
      </c>
      <c r="BO349" s="110"/>
      <c r="BP349" s="109">
        <f>(BO349*$E349*$F349*$G349*$J349*$BP$11)</f>
        <v>0</v>
      </c>
      <c r="BQ349" s="110">
        <v>3</v>
      </c>
      <c r="BR349" s="109">
        <f>(BQ349*$E349*$F349*$G349*$J349*$BR$11)</f>
        <v>177720.88320000001</v>
      </c>
      <c r="BS349" s="110"/>
      <c r="BT349" s="116">
        <f>(BS349*$E349*$F349*$G349*$J349*$BT$11)</f>
        <v>0</v>
      </c>
      <c r="BU349" s="133">
        <v>0</v>
      </c>
      <c r="BV349" s="109">
        <f>(BU349*$E349*$F349*$G349*$I349*$BV$11)</f>
        <v>0</v>
      </c>
      <c r="BW349" s="110">
        <v>0</v>
      </c>
      <c r="BX349" s="109">
        <f>(BW349*$E349*$F349*$G349*$I349*$BX$11)</f>
        <v>0</v>
      </c>
      <c r="BY349" s="110">
        <v>5</v>
      </c>
      <c r="BZ349" s="109">
        <f>(BY349*$E349*$F349*$G349*$I349*$BZ$11)</f>
        <v>192839.5</v>
      </c>
      <c r="CA349" s="110">
        <v>4</v>
      </c>
      <c r="CB349" s="109">
        <f>(CA349*$E349*$F349*$G349*$J349*$CB$11)</f>
        <v>185125.91999999998</v>
      </c>
      <c r="CC349" s="134"/>
      <c r="CD349" s="110">
        <f>(CC349*$E349*$F349*$G349*$I349*$CD$11)</f>
        <v>0</v>
      </c>
      <c r="CE349" s="110">
        <v>0</v>
      </c>
      <c r="CF349" s="109">
        <f>(CE349*$E349*$F349*$G349*$I349*$CF$11)</f>
        <v>0</v>
      </c>
      <c r="CG349" s="110"/>
      <c r="CH349" s="109">
        <f>(CG349*$E349*$F349*$G349*$I349*$CH$11)</f>
        <v>0</v>
      </c>
      <c r="CI349" s="110"/>
      <c r="CJ349" s="109">
        <f>(CI349*$E349*$F349*$G349*$I349*$CJ$11)</f>
        <v>0</v>
      </c>
      <c r="CK349" s="110"/>
      <c r="CL349" s="109">
        <f>(CK349*$E349*$F349*$G349*$I349*$CL$11)</f>
        <v>0</v>
      </c>
      <c r="CM349" s="110"/>
      <c r="CN349" s="109">
        <f>(CM349*$E349*$F349*$G349*$I349*$CN$11)</f>
        <v>0</v>
      </c>
      <c r="CO349" s="110"/>
      <c r="CP349" s="109">
        <f>(CO349*$E349*$F349*$G349*$I349*$CP$11)</f>
        <v>0</v>
      </c>
      <c r="CQ349" s="110">
        <v>14</v>
      </c>
      <c r="CR349" s="109">
        <f>(CQ349*$E349*$F349*$G349*$J349*$CR$11)</f>
        <v>719214.19920000003</v>
      </c>
      <c r="CS349" s="110"/>
      <c r="CT349" s="109">
        <f>(CS349*$E349*$F349*$G349*$J349*$CT$11)</f>
        <v>0</v>
      </c>
      <c r="CU349" s="110">
        <v>0</v>
      </c>
      <c r="CV349" s="109">
        <f>(CU349*$E349*$F349*$G349*$J349*$CV$11)</f>
        <v>0</v>
      </c>
      <c r="CW349" s="132"/>
      <c r="CX349" s="109">
        <f>(CW349*$E349*$F349*$G349*$J349*$CX$11)</f>
        <v>0</v>
      </c>
      <c r="CY349" s="110">
        <v>0</v>
      </c>
      <c r="CZ349" s="116">
        <f>(CY349*$E349*$F349*$G349*$J349*$CZ$11)</f>
        <v>0</v>
      </c>
      <c r="DA349" s="110"/>
      <c r="DB349" s="109">
        <f>(DA349*$E349*$F349*$G349*$J349*$DB$11)</f>
        <v>0</v>
      </c>
      <c r="DC349" s="134"/>
      <c r="DD349" s="109">
        <f>(DC349*$E349*$F349*$G349*$J349*$DD$11)</f>
        <v>0</v>
      </c>
      <c r="DE349" s="110">
        <v>3</v>
      </c>
      <c r="DF349" s="109">
        <f>(DE349*$E349*$F349*$G349*$J349*$DF$11)</f>
        <v>166613.32800000001</v>
      </c>
      <c r="DG349" s="110"/>
      <c r="DH349" s="109">
        <f>(DG349*$E349*$F349*$G349*$K349*$DH$11)</f>
        <v>0</v>
      </c>
      <c r="DI349" s="110"/>
      <c r="DJ349" s="122">
        <f>(DI349*$E349*$F349*$G349*$L349*$DJ$11)</f>
        <v>0</v>
      </c>
      <c r="DK349" s="123">
        <f t="shared" si="1141"/>
        <v>336</v>
      </c>
      <c r="DL349" s="122">
        <f t="shared" si="1141"/>
        <v>14798638.217650002</v>
      </c>
      <c r="DM349" s="1"/>
      <c r="DN349" s="1">
        <f t="shared" si="1142"/>
        <v>399.84</v>
      </c>
      <c r="DO349" s="52">
        <f t="shared" si="1143"/>
        <v>399.84</v>
      </c>
      <c r="DQ349" s="52">
        <f t="shared" si="1144"/>
        <v>336</v>
      </c>
    </row>
    <row r="350" spans="1:121" ht="30" customHeight="1" x14ac:dyDescent="0.25">
      <c r="A350" s="128"/>
      <c r="B350" s="129">
        <v>306</v>
      </c>
      <c r="C350" s="101" t="s">
        <v>784</v>
      </c>
      <c r="D350" s="102" t="s">
        <v>785</v>
      </c>
      <c r="E350" s="89">
        <v>23150</v>
      </c>
      <c r="F350" s="130">
        <v>2.13</v>
      </c>
      <c r="G350" s="104">
        <v>1</v>
      </c>
      <c r="H350" s="105"/>
      <c r="I350" s="106">
        <v>1.4</v>
      </c>
      <c r="J350" s="106">
        <v>1.68</v>
      </c>
      <c r="K350" s="106">
        <v>2.23</v>
      </c>
      <c r="L350" s="107">
        <v>2.57</v>
      </c>
      <c r="M350" s="110">
        <v>0</v>
      </c>
      <c r="N350" s="109">
        <f>(M350*$E350*$F350*$G350*$I350*$N$11)</f>
        <v>0</v>
      </c>
      <c r="O350" s="110">
        <v>5</v>
      </c>
      <c r="P350" s="110">
        <f>(O350*$E350*$F350*$G350*$I350*$P$11)</f>
        <v>379683.15</v>
      </c>
      <c r="Q350" s="110">
        <v>50</v>
      </c>
      <c r="R350" s="109">
        <f>(Q350*$E350*$F350*$G350*$I350*$R$11)</f>
        <v>3796831.5000000005</v>
      </c>
      <c r="S350" s="110">
        <v>25</v>
      </c>
      <c r="T350" s="109">
        <f t="shared" si="1145"/>
        <v>2115583.0062500001</v>
      </c>
      <c r="U350" s="110"/>
      <c r="V350" s="109">
        <f>(U350*$E350*$F350*$G350*$I350*$V$11)</f>
        <v>0</v>
      </c>
      <c r="W350" s="110">
        <v>0</v>
      </c>
      <c r="X350" s="109">
        <f>(W350*$E350*$F350*$G350*$I350*$X$11)</f>
        <v>0</v>
      </c>
      <c r="Y350" s="110"/>
      <c r="Z350" s="109">
        <f>(Y350*$E350*$F350*$G350*$I350*$Z$11)</f>
        <v>0</v>
      </c>
      <c r="AA350" s="110">
        <v>0</v>
      </c>
      <c r="AB350" s="109">
        <f>(AA350*$E350*$F350*$G350*$I350*$AB$11)</f>
        <v>0</v>
      </c>
      <c r="AC350" s="110">
        <v>1</v>
      </c>
      <c r="AD350" s="109">
        <f>(AC350*$E350*$F350*$G350*$I350*$AD$11)</f>
        <v>75936.62999999999</v>
      </c>
      <c r="AE350" s="110">
        <v>0</v>
      </c>
      <c r="AF350" s="109">
        <f>(AE350*$E350*$F350*$G350*$I350*$AF$11)</f>
        <v>0</v>
      </c>
      <c r="AG350" s="112"/>
      <c r="AH350" s="109">
        <f>(AG350*$E350*$F350*$G350*$I350*$AH$11)</f>
        <v>0</v>
      </c>
      <c r="AI350" s="110">
        <v>10</v>
      </c>
      <c r="AJ350" s="109">
        <f>(AI350*$E350*$F350*$G350*$I350*$AJ$11)</f>
        <v>759366.3</v>
      </c>
      <c r="AK350" s="110">
        <v>37</v>
      </c>
      <c r="AL350" s="110">
        <f>(AK350*$E350*$F350*$G350*$I350*$AL$11)</f>
        <v>2809655.3099999996</v>
      </c>
      <c r="AM350" s="110">
        <v>2</v>
      </c>
      <c r="AN350" s="109">
        <f>(AM350*$E350*$F350*$G350*$J350*$AN$11)</f>
        <v>182247.91200000001</v>
      </c>
      <c r="AO350" s="132">
        <v>2</v>
      </c>
      <c r="AP350" s="109">
        <f>(AO350*$E350*$F350*$G350*$J350*$AP$11)</f>
        <v>182247.91200000001</v>
      </c>
      <c r="AQ350" s="110"/>
      <c r="AR350" s="116">
        <f>(AQ350*$E350*$F350*$G350*$J350*$AR$11)</f>
        <v>0</v>
      </c>
      <c r="AS350" s="110"/>
      <c r="AT350" s="109">
        <f>(AS350*$E350*$F350*$G350*$I350*$AT$11)</f>
        <v>0</v>
      </c>
      <c r="AU350" s="110">
        <v>2</v>
      </c>
      <c r="AV350" s="110">
        <f>(AU350*$E350*$F350*$G350*$I350*$AV$11)</f>
        <v>124259.93999999999</v>
      </c>
      <c r="AW350" s="110"/>
      <c r="AX350" s="109">
        <f>(AW350*$E350*$F350*$G350*$I350*$AX$11)</f>
        <v>0</v>
      </c>
      <c r="AY350" s="110">
        <v>0</v>
      </c>
      <c r="AZ350" s="109">
        <f>(AY350*$E350*$F350*$G350*$I350*$AZ$11)</f>
        <v>0</v>
      </c>
      <c r="BA350" s="110">
        <v>0</v>
      </c>
      <c r="BB350" s="109">
        <f>(BA350*$E350*$F350*$G350*$I350*$BB$11)</f>
        <v>0</v>
      </c>
      <c r="BC350" s="110">
        <v>0</v>
      </c>
      <c r="BD350" s="109">
        <f>(BC350*$E350*$F350*$G350*$I350*$BD$11)</f>
        <v>0</v>
      </c>
      <c r="BE350" s="110"/>
      <c r="BF350" s="109">
        <f>(BE350*$E350*$F350*$G350*$I350*$BF$11)</f>
        <v>0</v>
      </c>
      <c r="BG350" s="110"/>
      <c r="BH350" s="109">
        <f>(BG350*$E350*$F350*$G350*$J350*$BH$11)</f>
        <v>0</v>
      </c>
      <c r="BI350" s="110">
        <v>0</v>
      </c>
      <c r="BJ350" s="109">
        <f>(BI350*$E350*$F350*$G350*$J350*$BJ$11)</f>
        <v>0</v>
      </c>
      <c r="BK350" s="110">
        <v>0</v>
      </c>
      <c r="BL350" s="109">
        <f>(BK350*$E350*$F350*$G350*$J350*$BL$11)</f>
        <v>0</v>
      </c>
      <c r="BM350" s="110"/>
      <c r="BN350" s="109">
        <f>(BM350*$E350*$F350*$G350*$J350*$BN$11)</f>
        <v>0</v>
      </c>
      <c r="BO350" s="110"/>
      <c r="BP350" s="109">
        <f>(BO350*$E350*$F350*$G350*$J350*$BP$11)</f>
        <v>0</v>
      </c>
      <c r="BQ350" s="110"/>
      <c r="BR350" s="109">
        <f>(BQ350*$E350*$F350*$G350*$J350*$BR$11)</f>
        <v>0</v>
      </c>
      <c r="BS350" s="110"/>
      <c r="BT350" s="116">
        <f>(BS350*$E350*$F350*$G350*$J350*$BT$11)</f>
        <v>0</v>
      </c>
      <c r="BU350" s="133">
        <v>0</v>
      </c>
      <c r="BV350" s="109">
        <f>(BU350*$E350*$F350*$G350*$I350*$BV$11)</f>
        <v>0</v>
      </c>
      <c r="BW350" s="110">
        <v>0</v>
      </c>
      <c r="BX350" s="109">
        <f>(BW350*$E350*$F350*$G350*$I350*$BX$11)</f>
        <v>0</v>
      </c>
      <c r="BY350" s="110">
        <v>0</v>
      </c>
      <c r="BZ350" s="109">
        <f>(BY350*$E350*$F350*$G350*$I350*$BZ$11)</f>
        <v>0</v>
      </c>
      <c r="CA350" s="110"/>
      <c r="CB350" s="109">
        <f>(CA350*$E350*$F350*$G350*$J350*$CB$11)</f>
        <v>0</v>
      </c>
      <c r="CC350" s="134"/>
      <c r="CD350" s="110">
        <f>(CC350*$E350*$F350*$G350*$I350*$CD$11)</f>
        <v>0</v>
      </c>
      <c r="CE350" s="110">
        <v>0</v>
      </c>
      <c r="CF350" s="109">
        <f>(CE350*$E350*$F350*$G350*$I350*$CF$11)</f>
        <v>0</v>
      </c>
      <c r="CG350" s="110"/>
      <c r="CH350" s="109">
        <f>(CG350*$E350*$F350*$G350*$I350*$CH$11)</f>
        <v>0</v>
      </c>
      <c r="CI350" s="110"/>
      <c r="CJ350" s="109">
        <f>(CI350*$E350*$F350*$G350*$I350*$CJ$11)</f>
        <v>0</v>
      </c>
      <c r="CK350" s="110"/>
      <c r="CL350" s="109">
        <f>(CK350*$E350*$F350*$G350*$I350*$CL$11)</f>
        <v>0</v>
      </c>
      <c r="CM350" s="110"/>
      <c r="CN350" s="109">
        <f>(CM350*$E350*$F350*$G350*$I350*$CN$11)</f>
        <v>0</v>
      </c>
      <c r="CO350" s="110"/>
      <c r="CP350" s="109">
        <f>(CO350*$E350*$F350*$G350*$I350*$CP$11)</f>
        <v>0</v>
      </c>
      <c r="CQ350" s="110"/>
      <c r="CR350" s="109">
        <f>(CQ350*$E350*$F350*$G350*$J350*$CR$11)</f>
        <v>0</v>
      </c>
      <c r="CS350" s="110"/>
      <c r="CT350" s="109">
        <f>(CS350*$E350*$F350*$G350*$J350*$CT$11)</f>
        <v>0</v>
      </c>
      <c r="CU350" s="110">
        <v>0</v>
      </c>
      <c r="CV350" s="109">
        <f>(CU350*$E350*$F350*$G350*$J350*$CV$11)</f>
        <v>0</v>
      </c>
      <c r="CW350" s="132"/>
      <c r="CX350" s="109">
        <f>(CW350*$E350*$F350*$G350*$J350*$CX$11)</f>
        <v>0</v>
      </c>
      <c r="CY350" s="110">
        <v>0</v>
      </c>
      <c r="CZ350" s="116">
        <f>(CY350*$E350*$F350*$G350*$J350*$CZ$11)</f>
        <v>0</v>
      </c>
      <c r="DA350" s="110">
        <v>1</v>
      </c>
      <c r="DB350" s="109">
        <f>(DA350*$E350*$F350*$G350*$J350*$DB$11)</f>
        <v>82839.959999999992</v>
      </c>
      <c r="DC350" s="134"/>
      <c r="DD350" s="109">
        <f>(DC350*$E350*$F350*$G350*$J350*$DD$11)</f>
        <v>0</v>
      </c>
      <c r="DE350" s="110"/>
      <c r="DF350" s="109">
        <f>(DE350*$E350*$F350*$G350*$J350*$DF$11)</f>
        <v>0</v>
      </c>
      <c r="DG350" s="110"/>
      <c r="DH350" s="109">
        <f>(DG350*$E350*$F350*$G350*$K350*$DH$11)</f>
        <v>0</v>
      </c>
      <c r="DI350" s="110"/>
      <c r="DJ350" s="122">
        <f>(DI350*$E350*$F350*$G350*$L350*$DJ$11)</f>
        <v>0</v>
      </c>
      <c r="DK350" s="123">
        <f t="shared" si="1141"/>
        <v>135</v>
      </c>
      <c r="DL350" s="122">
        <f t="shared" si="1141"/>
        <v>10508651.620250002</v>
      </c>
      <c r="DM350" s="1"/>
      <c r="DN350" s="1">
        <f t="shared" si="1142"/>
        <v>287.55</v>
      </c>
      <c r="DO350" s="52">
        <f t="shared" si="1143"/>
        <v>287.55</v>
      </c>
      <c r="DQ350" s="52">
        <f t="shared" si="1144"/>
        <v>135</v>
      </c>
    </row>
    <row r="351" spans="1:121" s="127" customFormat="1" ht="15.75" hidden="1" customHeight="1" x14ac:dyDescent="0.25">
      <c r="A351" s="85">
        <v>33</v>
      </c>
      <c r="B351" s="138"/>
      <c r="C351" s="139"/>
      <c r="D351" s="88" t="s">
        <v>786</v>
      </c>
      <c r="E351" s="89">
        <v>23150</v>
      </c>
      <c r="F351" s="140">
        <v>1.95</v>
      </c>
      <c r="G351" s="124">
        <v>1</v>
      </c>
      <c r="H351" s="105"/>
      <c r="I351" s="125">
        <v>1.4</v>
      </c>
      <c r="J351" s="125">
        <v>1.68</v>
      </c>
      <c r="K351" s="125">
        <v>2.23</v>
      </c>
      <c r="L351" s="126">
        <v>2.57</v>
      </c>
      <c r="M351" s="95">
        <f>SUM(M352:M359)</f>
        <v>0</v>
      </c>
      <c r="N351" s="95">
        <f t="shared" ref="N351:BT351" si="1146">SUM(N352:N359)</f>
        <v>0</v>
      </c>
      <c r="O351" s="95">
        <f>SUM(O352:O359)</f>
        <v>520</v>
      </c>
      <c r="P351" s="95">
        <f t="shared" si="1146"/>
        <v>48787680.480000004</v>
      </c>
      <c r="Q351" s="95">
        <f t="shared" si="1146"/>
        <v>0</v>
      </c>
      <c r="R351" s="95">
        <f t="shared" si="1146"/>
        <v>0</v>
      </c>
      <c r="S351" s="95">
        <f>SUM(S352:S359)</f>
        <v>0</v>
      </c>
      <c r="T351" s="95">
        <f t="shared" si="1146"/>
        <v>0</v>
      </c>
      <c r="U351" s="95">
        <f>SUM(U352:U359)</f>
        <v>0</v>
      </c>
      <c r="V351" s="95">
        <f t="shared" si="1146"/>
        <v>0</v>
      </c>
      <c r="W351" s="95">
        <f t="shared" si="1146"/>
        <v>0</v>
      </c>
      <c r="X351" s="95">
        <f t="shared" si="1146"/>
        <v>0</v>
      </c>
      <c r="Y351" s="95">
        <f>SUM(Y352:Y359)</f>
        <v>0</v>
      </c>
      <c r="Z351" s="95">
        <f t="shared" si="1146"/>
        <v>0</v>
      </c>
      <c r="AA351" s="95">
        <f>SUM(AA352:AA359)</f>
        <v>0</v>
      </c>
      <c r="AB351" s="95">
        <f t="shared" si="1146"/>
        <v>0</v>
      </c>
      <c r="AC351" s="95">
        <f>SUM(AC352:AC359)</f>
        <v>12</v>
      </c>
      <c r="AD351" s="95">
        <f t="shared" si="1146"/>
        <v>1120867.44</v>
      </c>
      <c r="AE351" s="95">
        <f t="shared" si="1146"/>
        <v>0</v>
      </c>
      <c r="AF351" s="95">
        <f t="shared" si="1146"/>
        <v>0</v>
      </c>
      <c r="AG351" s="95">
        <f>SUM(AG352:AG359)</f>
        <v>0</v>
      </c>
      <c r="AH351" s="95">
        <f t="shared" si="1146"/>
        <v>0</v>
      </c>
      <c r="AI351" s="95">
        <f>SUM(AI352:AI359)</f>
        <v>32</v>
      </c>
      <c r="AJ351" s="95">
        <f t="shared" si="1146"/>
        <v>3780931.1540000001</v>
      </c>
      <c r="AK351" s="95">
        <f>SUM(AK352:AK359)</f>
        <v>26</v>
      </c>
      <c r="AL351" s="95">
        <f t="shared" si="1146"/>
        <v>2077027.26</v>
      </c>
      <c r="AM351" s="95">
        <f>SUM(AM352:AM359)</f>
        <v>7</v>
      </c>
      <c r="AN351" s="95">
        <f t="shared" si="1146"/>
        <v>722574.46800000011</v>
      </c>
      <c r="AO351" s="95">
        <f>SUM(AO352:AO359)</f>
        <v>0</v>
      </c>
      <c r="AP351" s="95">
        <f t="shared" si="1146"/>
        <v>0</v>
      </c>
      <c r="AQ351" s="95">
        <f>SUM(AQ352:AQ359)</f>
        <v>0</v>
      </c>
      <c r="AR351" s="95">
        <f t="shared" si="1146"/>
        <v>0</v>
      </c>
      <c r="AS351" s="95">
        <f t="shared" si="1146"/>
        <v>0</v>
      </c>
      <c r="AT351" s="95">
        <f t="shared" si="1146"/>
        <v>0</v>
      </c>
      <c r="AU351" s="95">
        <f>SUM(AU352:AU359)</f>
        <v>0</v>
      </c>
      <c r="AV351" s="95">
        <f t="shared" si="1146"/>
        <v>0</v>
      </c>
      <c r="AW351" s="95">
        <f>SUM(AW352:AW359)</f>
        <v>0</v>
      </c>
      <c r="AX351" s="95">
        <f>SUM(AX352:AX359)</f>
        <v>0</v>
      </c>
      <c r="AY351" s="95">
        <f>SUM(AY352:AY359)</f>
        <v>0</v>
      </c>
      <c r="AZ351" s="95">
        <f t="shared" si="1146"/>
        <v>0</v>
      </c>
      <c r="BA351" s="95">
        <f>SUM(BA352:BA359)</f>
        <v>0</v>
      </c>
      <c r="BB351" s="95">
        <f t="shared" si="1146"/>
        <v>0</v>
      </c>
      <c r="BC351" s="95">
        <f>SUM(BC352:BC359)</f>
        <v>0</v>
      </c>
      <c r="BD351" s="95">
        <f t="shared" si="1146"/>
        <v>0</v>
      </c>
      <c r="BE351" s="95">
        <f>SUM(BE352:BE359)</f>
        <v>32</v>
      </c>
      <c r="BF351" s="95">
        <f t="shared" si="1146"/>
        <v>2848844.1856</v>
      </c>
      <c r="BG351" s="95">
        <f>SUM(BG352:BG359)</f>
        <v>110</v>
      </c>
      <c r="BH351" s="95">
        <f t="shared" si="1146"/>
        <v>12781389.096000001</v>
      </c>
      <c r="BI351" s="95">
        <f>SUM(BI352:BI359)</f>
        <v>0</v>
      </c>
      <c r="BJ351" s="95">
        <f t="shared" si="1146"/>
        <v>0</v>
      </c>
      <c r="BK351" s="95">
        <f>SUM(BK352:BK359)</f>
        <v>0</v>
      </c>
      <c r="BL351" s="95">
        <f t="shared" si="1146"/>
        <v>0</v>
      </c>
      <c r="BM351" s="95">
        <f>SUM(BM352:BM359)</f>
        <v>17</v>
      </c>
      <c r="BN351" s="95">
        <f t="shared" si="1146"/>
        <v>1407968.1840000001</v>
      </c>
      <c r="BO351" s="95">
        <f t="shared" si="1146"/>
        <v>2</v>
      </c>
      <c r="BP351" s="95">
        <f t="shared" si="1146"/>
        <v>84706.775999999998</v>
      </c>
      <c r="BQ351" s="95">
        <f>SUM(BQ352:BQ359)</f>
        <v>45</v>
      </c>
      <c r="BR351" s="95">
        <f t="shared" si="1146"/>
        <v>4195507.16928</v>
      </c>
      <c r="BS351" s="95">
        <f>SUM(BS352:BS359)</f>
        <v>9</v>
      </c>
      <c r="BT351" s="97">
        <f t="shared" si="1146"/>
        <v>2088407.0592</v>
      </c>
      <c r="BU351" s="98">
        <f>SUM(BU352:BU359)</f>
        <v>0</v>
      </c>
      <c r="BV351" s="95">
        <f t="shared" ref="BV351:DQ351" si="1147">SUM(BV352:BV359)</f>
        <v>0</v>
      </c>
      <c r="BW351" s="95">
        <f>SUM(BW352:BW359)</f>
        <v>0</v>
      </c>
      <c r="BX351" s="95">
        <f t="shared" si="1147"/>
        <v>0</v>
      </c>
      <c r="BY351" s="95">
        <f>SUM(BY352:BY359)</f>
        <v>0</v>
      </c>
      <c r="BZ351" s="95">
        <f t="shared" si="1147"/>
        <v>0</v>
      </c>
      <c r="CA351" s="95">
        <f>SUM(CA352:CA359)</f>
        <v>16</v>
      </c>
      <c r="CB351" s="95">
        <f>SUM(CB352:CB359)</f>
        <v>1354452.7920000001</v>
      </c>
      <c r="CC351" s="99">
        <f t="shared" si="1147"/>
        <v>0</v>
      </c>
      <c r="CD351" s="95">
        <f t="shared" si="1147"/>
        <v>0</v>
      </c>
      <c r="CE351" s="95">
        <f>SUM(CE352:CE359)</f>
        <v>0</v>
      </c>
      <c r="CF351" s="95">
        <f t="shared" si="1147"/>
        <v>0</v>
      </c>
      <c r="CG351" s="95">
        <f>SUM(CG352:CG359)</f>
        <v>0</v>
      </c>
      <c r="CH351" s="95">
        <f t="shared" si="1147"/>
        <v>0</v>
      </c>
      <c r="CI351" s="95">
        <f>SUM(CI352:CI359)</f>
        <v>10</v>
      </c>
      <c r="CJ351" s="95">
        <f t="shared" si="1147"/>
        <v>581240.93999999983</v>
      </c>
      <c r="CK351" s="95">
        <f>SUM(CK352:CK359)</f>
        <v>36</v>
      </c>
      <c r="CL351" s="95">
        <f t="shared" si="1147"/>
        <v>2687126.0639999998</v>
      </c>
      <c r="CM351" s="95">
        <f t="shared" si="1147"/>
        <v>49</v>
      </c>
      <c r="CN351" s="95">
        <f t="shared" si="1147"/>
        <v>3421199.5999999996</v>
      </c>
      <c r="CO351" s="95">
        <f t="shared" si="1147"/>
        <v>29</v>
      </c>
      <c r="CP351" s="95">
        <f t="shared" si="1147"/>
        <v>3516925.7760000001</v>
      </c>
      <c r="CQ351" s="95">
        <f t="shared" si="1147"/>
        <v>49</v>
      </c>
      <c r="CR351" s="95">
        <f t="shared" si="1147"/>
        <v>4962318.9537599999</v>
      </c>
      <c r="CS351" s="95">
        <f t="shared" si="1147"/>
        <v>26</v>
      </c>
      <c r="CT351" s="95">
        <f t="shared" si="1147"/>
        <v>2577699.5327999997</v>
      </c>
      <c r="CU351" s="95">
        <f t="shared" si="1147"/>
        <v>0</v>
      </c>
      <c r="CV351" s="95">
        <f t="shared" si="1147"/>
        <v>0</v>
      </c>
      <c r="CW351" s="95">
        <f>SUM(CW352:CW359)</f>
        <v>0</v>
      </c>
      <c r="CX351" s="95">
        <f t="shared" si="1147"/>
        <v>0</v>
      </c>
      <c r="CY351" s="95">
        <f t="shared" si="1147"/>
        <v>0</v>
      </c>
      <c r="CZ351" s="95">
        <f t="shared" si="1147"/>
        <v>0</v>
      </c>
      <c r="DA351" s="95">
        <f>SUM(DA352:DA359)</f>
        <v>0</v>
      </c>
      <c r="DB351" s="95">
        <f t="shared" si="1147"/>
        <v>0</v>
      </c>
      <c r="DC351" s="95">
        <f t="shared" si="1147"/>
        <v>2</v>
      </c>
      <c r="DD351" s="95">
        <f t="shared" si="1147"/>
        <v>94118.64</v>
      </c>
      <c r="DE351" s="95">
        <f>SUM(DE352:DE359)</f>
        <v>33</v>
      </c>
      <c r="DF351" s="95">
        <f t="shared" si="1147"/>
        <v>3862068.9408</v>
      </c>
      <c r="DG351" s="95">
        <f>SUM(DG352:DG359)</f>
        <v>2</v>
      </c>
      <c r="DH351" s="95">
        <f t="shared" si="1147"/>
        <v>144961.59599999999</v>
      </c>
      <c r="DI351" s="95">
        <f>SUM(DI352:DI359)</f>
        <v>18</v>
      </c>
      <c r="DJ351" s="95">
        <f t="shared" si="1147"/>
        <v>2148941.7626999998</v>
      </c>
      <c r="DK351" s="95">
        <f t="shared" si="1147"/>
        <v>1082</v>
      </c>
      <c r="DL351" s="95">
        <f t="shared" si="1147"/>
        <v>105246957.87014002</v>
      </c>
      <c r="DM351" s="95">
        <f t="shared" si="1147"/>
        <v>0</v>
      </c>
      <c r="DN351" s="95">
        <f t="shared" si="1147"/>
        <v>2952.54</v>
      </c>
      <c r="DO351" s="95">
        <f t="shared" si="1147"/>
        <v>2952.54</v>
      </c>
      <c r="DQ351" s="95">
        <f t="shared" si="1147"/>
        <v>1050.2</v>
      </c>
    </row>
    <row r="352" spans="1:121" ht="15.75" hidden="1" customHeight="1" x14ac:dyDescent="0.25">
      <c r="A352" s="128"/>
      <c r="B352" s="129">
        <v>307</v>
      </c>
      <c r="C352" s="101" t="s">
        <v>787</v>
      </c>
      <c r="D352" s="102" t="s">
        <v>788</v>
      </c>
      <c r="E352" s="89">
        <v>23150</v>
      </c>
      <c r="F352" s="130">
        <v>1.17</v>
      </c>
      <c r="G352" s="104">
        <v>1</v>
      </c>
      <c r="H352" s="105"/>
      <c r="I352" s="106">
        <v>1.4</v>
      </c>
      <c r="J352" s="106">
        <v>1.68</v>
      </c>
      <c r="K352" s="106">
        <v>2.23</v>
      </c>
      <c r="L352" s="107">
        <v>2.57</v>
      </c>
      <c r="M352" s="110"/>
      <c r="N352" s="109">
        <f t="shared" ref="N352:N359" si="1148">(M352*$E352*$F352*$G352*$I352*$N$11)</f>
        <v>0</v>
      </c>
      <c r="O352" s="278">
        <v>3</v>
      </c>
      <c r="P352" s="110">
        <f t="shared" ref="P352:P359" si="1149">(O352*$E352*$F352*$G352*$I352*$P$11)</f>
        <v>125135.01</v>
      </c>
      <c r="Q352" s="110"/>
      <c r="R352" s="109">
        <f t="shared" ref="R352:R359" si="1150">(Q352*$E352*$F352*$G352*$I352*$R$11)</f>
        <v>0</v>
      </c>
      <c r="S352" s="110"/>
      <c r="T352" s="109">
        <f t="shared" ref="T352:T359" si="1151">(S352/12*2*$E352*$F352*$G352*$I352*$T$11)+(S352/12*10*$E352*$F352*$G352*$I352*$T$12)</f>
        <v>0</v>
      </c>
      <c r="U352" s="110"/>
      <c r="V352" s="109">
        <f t="shared" ref="V352:V359" si="1152">(U352*$E352*$F352*$G352*$I352*$V$11)</f>
        <v>0</v>
      </c>
      <c r="W352" s="110"/>
      <c r="X352" s="109">
        <f t="shared" ref="X352:X359" si="1153">(W352*$E352*$F352*$G352*$I352*$X$11)</f>
        <v>0</v>
      </c>
      <c r="Y352" s="110"/>
      <c r="Z352" s="109">
        <f t="shared" ref="Z352:Z359" si="1154">(Y352*$E352*$F352*$G352*$I352*$Z$11)</f>
        <v>0</v>
      </c>
      <c r="AA352" s="110"/>
      <c r="AB352" s="109">
        <f t="shared" ref="AB352:AB359" si="1155">(AA352*$E352*$F352*$G352*$I352*$AB$11)</f>
        <v>0</v>
      </c>
      <c r="AC352" s="110">
        <v>2</v>
      </c>
      <c r="AD352" s="109">
        <f t="shared" ref="AD352:AD359" si="1156">(AC352*$E352*$F352*$G352*$I352*$AD$11)</f>
        <v>83423.34</v>
      </c>
      <c r="AE352" s="110"/>
      <c r="AF352" s="109">
        <f t="shared" ref="AF352:AF359" si="1157">(AE352*$E352*$F352*$G352*$I352*$AF$11)</f>
        <v>0</v>
      </c>
      <c r="AG352" s="112"/>
      <c r="AH352" s="109">
        <f t="shared" ref="AH352:AH359" si="1158">(AG352*$E352*$F352*$G352*$I352*$AH$11)</f>
        <v>0</v>
      </c>
      <c r="AI352" s="110">
        <v>5</v>
      </c>
      <c r="AJ352" s="109">
        <f t="shared" ref="AJ352:AJ359" si="1159">(AI352*$E352*$F352*$G352*$I352*$AJ$11)</f>
        <v>208558.35</v>
      </c>
      <c r="AK352" s="110">
        <v>10</v>
      </c>
      <c r="AL352" s="110">
        <f t="shared" ref="AL352:AL359" si="1160">(AK352*$E352*$F352*$G352*$I352*$AL$11)</f>
        <v>417116.7</v>
      </c>
      <c r="AM352" s="110">
        <v>2</v>
      </c>
      <c r="AN352" s="109">
        <f t="shared" ref="AN352:AN359" si="1161">(AM352*$E352*$F352*$G352*$J352*$AN$11)</f>
        <v>100108.008</v>
      </c>
      <c r="AO352" s="132"/>
      <c r="AP352" s="109">
        <f t="shared" ref="AP352:AP359" si="1162">(AO352*$E352*$F352*$G352*$J352*$AP$11)</f>
        <v>0</v>
      </c>
      <c r="AQ352" s="110"/>
      <c r="AR352" s="116">
        <f t="shared" ref="AR352:AR359" si="1163">(AQ352*$E352*$F352*$G352*$J352*$AR$11)</f>
        <v>0</v>
      </c>
      <c r="AS352" s="110"/>
      <c r="AT352" s="109">
        <f t="shared" ref="AT352:AT359" si="1164">(AS352*$E352*$F352*$G352*$I352*$AT$11)</f>
        <v>0</v>
      </c>
      <c r="AU352" s="110"/>
      <c r="AV352" s="110">
        <f t="shared" ref="AV352:AV359" si="1165">(AU352*$E352*$F352*$G352*$I352*$AV$11)</f>
        <v>0</v>
      </c>
      <c r="AW352" s="110"/>
      <c r="AX352" s="109">
        <f t="shared" ref="AX352:AX359" si="1166">(AW352*$E352*$F352*$G352*$I352*$AX$11)</f>
        <v>0</v>
      </c>
      <c r="AY352" s="110"/>
      <c r="AZ352" s="109">
        <f t="shared" ref="AZ352:AZ359" si="1167">(AY352*$E352*$F352*$G352*$I352*$AZ$11)</f>
        <v>0</v>
      </c>
      <c r="BA352" s="110"/>
      <c r="BB352" s="109">
        <f t="shared" ref="BB352:BB359" si="1168">(BA352*$E352*$F352*$G352*$I352*$BB$11)</f>
        <v>0</v>
      </c>
      <c r="BC352" s="110"/>
      <c r="BD352" s="109">
        <f t="shared" ref="BD352:BD359" si="1169">(BC352*$E352*$F352*$G352*$I352*$BD$11)</f>
        <v>0</v>
      </c>
      <c r="BE352" s="110">
        <v>2</v>
      </c>
      <c r="BF352" s="109">
        <f t="shared" ref="BF352:BF359" si="1170">(BE352*$E352*$F352*$G352*$I352*$BF$11)</f>
        <v>97074.432000000001</v>
      </c>
      <c r="BG352" s="202">
        <v>5</v>
      </c>
      <c r="BH352" s="109">
        <f t="shared" ref="BH352:BH359" si="1171">(BG352*$E352*$F352*$G352*$J352*$BH$11)</f>
        <v>227518.19999999998</v>
      </c>
      <c r="BI352" s="110"/>
      <c r="BJ352" s="109">
        <f t="shared" ref="BJ352:BJ359" si="1172">(BI352*$E352*$F352*$G352*$J352*$BJ$11)</f>
        <v>0</v>
      </c>
      <c r="BK352" s="110"/>
      <c r="BL352" s="109">
        <f t="shared" ref="BL352:BL359" si="1173">(BK352*$E352*$F352*$G352*$J352*$BL$11)</f>
        <v>0</v>
      </c>
      <c r="BM352" s="110">
        <v>1</v>
      </c>
      <c r="BN352" s="109">
        <f t="shared" ref="BN352:BN359" si="1174">(BM352*$E352*$F352*$G352*$J352*$BN$11)</f>
        <v>45503.64</v>
      </c>
      <c r="BO352" s="110"/>
      <c r="BP352" s="109">
        <f t="shared" ref="BP352:BP359" si="1175">(BO352*$E352*$F352*$G352*$J352*$BP$11)</f>
        <v>0</v>
      </c>
      <c r="BQ352" s="110">
        <v>15</v>
      </c>
      <c r="BR352" s="109">
        <f t="shared" ref="BR352:BR359" si="1176">(BQ352*$E352*$F352*$G352*$J352*$BR$11)</f>
        <v>873669.88800000004</v>
      </c>
      <c r="BS352" s="110">
        <v>1</v>
      </c>
      <c r="BT352" s="116">
        <f t="shared" ref="BT352:BT359" si="1177">(BS352*$E352*$F352*$G352*$J352*$BT$11)</f>
        <v>50054.004000000001</v>
      </c>
      <c r="BU352" s="133"/>
      <c r="BV352" s="109">
        <f t="shared" ref="BV352:BV359" si="1178">(BU352*$E352*$F352*$G352*$I352*$BV$11)</f>
        <v>0</v>
      </c>
      <c r="BW352" s="110"/>
      <c r="BX352" s="109">
        <f t="shared" ref="BX352:BX359" si="1179">(BW352*$E352*$F352*$G352*$I352*$BX$11)</f>
        <v>0</v>
      </c>
      <c r="BY352" s="110"/>
      <c r="BZ352" s="109">
        <f t="shared" ref="BZ352:BZ359" si="1180">(BY352*$E352*$F352*$G352*$I352*$BZ$11)</f>
        <v>0</v>
      </c>
      <c r="CA352" s="110">
        <v>3</v>
      </c>
      <c r="CB352" s="109">
        <f t="shared" ref="CB352:CB359" si="1181">(CA352*$E352*$F352*$G352*$J352*$CB$11)</f>
        <v>136510.91999999998</v>
      </c>
      <c r="CC352" s="134"/>
      <c r="CD352" s="110">
        <f t="shared" ref="CD352:CD359" si="1182">(CC352*$E352*$F352*$G352*$I352*$CD$11)</f>
        <v>0</v>
      </c>
      <c r="CE352" s="110"/>
      <c r="CF352" s="109">
        <f t="shared" ref="CF352:CF359" si="1183">(CE352*$E352*$F352*$G352*$I352*$CF$11)</f>
        <v>0</v>
      </c>
      <c r="CG352" s="110"/>
      <c r="CH352" s="109">
        <f t="shared" ref="CH352:CH359" si="1184">(CG352*$E352*$F352*$G352*$I352*$CH$11)</f>
        <v>0</v>
      </c>
      <c r="CI352" s="110">
        <v>2</v>
      </c>
      <c r="CJ352" s="109">
        <f t="shared" ref="CJ352:CJ359" si="1185">(CI352*$E352*$F352*$G352*$I352*$CJ$11)</f>
        <v>53087.579999999994</v>
      </c>
      <c r="CK352" s="110">
        <v>5</v>
      </c>
      <c r="CL352" s="109">
        <f t="shared" ref="CL352:CL359" si="1186">(CK352*$E352*$F352*$G352*$I352*$CL$11)</f>
        <v>227518.19999999998</v>
      </c>
      <c r="CM352" s="110">
        <v>7</v>
      </c>
      <c r="CN352" s="109">
        <f t="shared" ref="CN352:CN359" si="1187">(CM352*$E352*$F352*$G352*$I352*$CN$11)</f>
        <v>265437.89999999997</v>
      </c>
      <c r="CO352" s="110">
        <v>2</v>
      </c>
      <c r="CP352" s="109">
        <f t="shared" ref="CP352:CP359" si="1188">(CO352*$E352*$F352*$G352*$I352*$CP$11)</f>
        <v>84181.733999999997</v>
      </c>
      <c r="CQ352" s="110">
        <v>4</v>
      </c>
      <c r="CR352" s="109">
        <f t="shared" ref="CR352:CR359" si="1189">(CQ352*$E352*$F352*$G352*$J352*$CR$11)</f>
        <v>202036.16160000002</v>
      </c>
      <c r="CS352" s="110">
        <v>5</v>
      </c>
      <c r="CT352" s="109">
        <f t="shared" ref="CT352:CT359" si="1190">(CS352*$E352*$F352*$G352*$J352*$CT$11)</f>
        <v>273021.83999999997</v>
      </c>
      <c r="CU352" s="110"/>
      <c r="CV352" s="109">
        <f t="shared" ref="CV352:CV359" si="1191">(CU352*$E352*$F352*$G352*$J352*$CV$11)</f>
        <v>0</v>
      </c>
      <c r="CW352" s="132"/>
      <c r="CX352" s="109">
        <f t="shared" ref="CX352:CX359" si="1192">(CW352*$E352*$F352*$G352*$J352*$CX$11)</f>
        <v>0</v>
      </c>
      <c r="CY352" s="110"/>
      <c r="CZ352" s="116">
        <f t="shared" ref="CZ352:CZ359" si="1193">(CY352*$E352*$F352*$G352*$J352*$CZ$11)</f>
        <v>0</v>
      </c>
      <c r="DA352" s="110"/>
      <c r="DB352" s="109">
        <f t="shared" ref="DB352:DB359" si="1194">(DA352*$E352*$F352*$G352*$J352*$DB$11)</f>
        <v>0</v>
      </c>
      <c r="DC352" s="134"/>
      <c r="DD352" s="109">
        <f t="shared" ref="DD352:DD359" si="1195">(DC352*$E352*$F352*$G352*$J352*$DD$11)</f>
        <v>0</v>
      </c>
      <c r="DE352" s="110">
        <v>6</v>
      </c>
      <c r="DF352" s="109">
        <f t="shared" ref="DF352:DF359" si="1196">(DE352*$E352*$F352*$G352*$J352*$DF$11)</f>
        <v>327626.20799999993</v>
      </c>
      <c r="DG352" s="110">
        <v>2</v>
      </c>
      <c r="DH352" s="109">
        <f t="shared" ref="DH352:DH359" si="1197">(DG352*$E352*$F352*$G352*$K352*$DH$11)</f>
        <v>144961.59599999999</v>
      </c>
      <c r="DI352" s="110">
        <v>5</v>
      </c>
      <c r="DJ352" s="122">
        <f t="shared" ref="DJ352:DJ359" si="1198">(DI352*$E352*$F352*$G352*$L352*$DJ$11)</f>
        <v>386334.02925000002</v>
      </c>
      <c r="DK352" s="123">
        <f t="shared" ref="DK352:DL359" si="1199">SUM(M352,O352,Q352,S352,U352,W352,Y352,AA352,AC352,AE352,AG352,AI352,AO352,AS352,AU352,BY352,AK352,AY352,BA352,BC352,CO352,BE352,BG352,AM352,BK352,AQ352,CQ352,BM352,CS352,BO352,BQ352,BS352,CA352,BU352,BW352,CC352,CE352,CG352,CI352,CK352,CM352,CU352,CW352,BI352,AW352,CY352,DA352,DC352,DE352,DG352,DI352)</f>
        <v>87</v>
      </c>
      <c r="DL352" s="122">
        <f t="shared" si="1199"/>
        <v>4328877.7408499997</v>
      </c>
      <c r="DM352" s="1"/>
      <c r="DN352" s="1">
        <f t="shared" ref="DN352:DN359" si="1200">DK352*F352</f>
        <v>101.78999999999999</v>
      </c>
      <c r="DO352" s="52">
        <f t="shared" ref="DO352:DO359" si="1201">DK352*F352</f>
        <v>101.78999999999999</v>
      </c>
      <c r="DQ352" s="52">
        <f t="shared" ref="DQ352:DQ359" si="1202">DK352*G352</f>
        <v>87</v>
      </c>
    </row>
    <row r="353" spans="1:121" ht="15.75" hidden="1" customHeight="1" x14ac:dyDescent="0.25">
      <c r="A353" s="128"/>
      <c r="B353" s="129">
        <v>308</v>
      </c>
      <c r="C353" s="101" t="s">
        <v>789</v>
      </c>
      <c r="D353" s="102" t="s">
        <v>790</v>
      </c>
      <c r="E353" s="89">
        <v>23150</v>
      </c>
      <c r="F353" s="130">
        <v>2.91</v>
      </c>
      <c r="G353" s="104">
        <v>1</v>
      </c>
      <c r="H353" s="105"/>
      <c r="I353" s="106">
        <v>1.4</v>
      </c>
      <c r="J353" s="106">
        <v>1.68</v>
      </c>
      <c r="K353" s="106">
        <v>2.23</v>
      </c>
      <c r="L353" s="107">
        <v>2.57</v>
      </c>
      <c r="M353" s="110"/>
      <c r="N353" s="109">
        <f t="shared" si="1148"/>
        <v>0</v>
      </c>
      <c r="O353" s="278">
        <v>7</v>
      </c>
      <c r="P353" s="110">
        <f t="shared" si="1149"/>
        <v>726210.87</v>
      </c>
      <c r="Q353" s="110"/>
      <c r="R353" s="109">
        <f t="shared" si="1150"/>
        <v>0</v>
      </c>
      <c r="S353" s="110"/>
      <c r="T353" s="109">
        <f t="shared" si="1151"/>
        <v>0</v>
      </c>
      <c r="U353" s="110"/>
      <c r="V353" s="109">
        <f t="shared" si="1152"/>
        <v>0</v>
      </c>
      <c r="W353" s="110"/>
      <c r="X353" s="109">
        <f t="shared" si="1153"/>
        <v>0</v>
      </c>
      <c r="Y353" s="110"/>
      <c r="Z353" s="109">
        <f t="shared" si="1154"/>
        <v>0</v>
      </c>
      <c r="AA353" s="110"/>
      <c r="AB353" s="109">
        <f t="shared" si="1155"/>
        <v>0</v>
      </c>
      <c r="AC353" s="110">
        <v>10</v>
      </c>
      <c r="AD353" s="109">
        <f t="shared" si="1156"/>
        <v>1037444.1</v>
      </c>
      <c r="AE353" s="110"/>
      <c r="AF353" s="109">
        <f t="shared" si="1157"/>
        <v>0</v>
      </c>
      <c r="AG353" s="112"/>
      <c r="AH353" s="109">
        <f t="shared" si="1158"/>
        <v>0</v>
      </c>
      <c r="AI353" s="110">
        <v>17</v>
      </c>
      <c r="AJ353" s="109">
        <f t="shared" si="1159"/>
        <v>1763654.9700000002</v>
      </c>
      <c r="AK353" s="110">
        <v>16</v>
      </c>
      <c r="AL353" s="110">
        <f t="shared" si="1160"/>
        <v>1659910.56</v>
      </c>
      <c r="AM353" s="110">
        <v>5</v>
      </c>
      <c r="AN353" s="109">
        <f t="shared" si="1161"/>
        <v>622466.46000000008</v>
      </c>
      <c r="AO353" s="132"/>
      <c r="AP353" s="109">
        <f t="shared" si="1162"/>
        <v>0</v>
      </c>
      <c r="AQ353" s="110"/>
      <c r="AR353" s="116">
        <f t="shared" si="1163"/>
        <v>0</v>
      </c>
      <c r="AS353" s="110"/>
      <c r="AT353" s="109">
        <f t="shared" si="1164"/>
        <v>0</v>
      </c>
      <c r="AU353" s="110"/>
      <c r="AV353" s="110">
        <f t="shared" si="1165"/>
        <v>0</v>
      </c>
      <c r="AW353" s="110"/>
      <c r="AX353" s="109">
        <f t="shared" si="1166"/>
        <v>0</v>
      </c>
      <c r="AY353" s="110"/>
      <c r="AZ353" s="109">
        <f t="shared" si="1167"/>
        <v>0</v>
      </c>
      <c r="BA353" s="110"/>
      <c r="BB353" s="109">
        <f t="shared" si="1168"/>
        <v>0</v>
      </c>
      <c r="BC353" s="110"/>
      <c r="BD353" s="109">
        <f t="shared" si="1169"/>
        <v>0</v>
      </c>
      <c r="BE353" s="110">
        <v>11</v>
      </c>
      <c r="BF353" s="109">
        <f t="shared" si="1170"/>
        <v>1327928.4480000001</v>
      </c>
      <c r="BG353" s="202">
        <v>33</v>
      </c>
      <c r="BH353" s="109">
        <f t="shared" si="1171"/>
        <v>3734798.76</v>
      </c>
      <c r="BI353" s="110"/>
      <c r="BJ353" s="109">
        <f t="shared" si="1172"/>
        <v>0</v>
      </c>
      <c r="BK353" s="110"/>
      <c r="BL353" s="109">
        <f t="shared" si="1173"/>
        <v>0</v>
      </c>
      <c r="BM353" s="110">
        <v>4</v>
      </c>
      <c r="BN353" s="109">
        <f t="shared" si="1174"/>
        <v>452702.88</v>
      </c>
      <c r="BO353" s="110"/>
      <c r="BP353" s="109">
        <f t="shared" si="1175"/>
        <v>0</v>
      </c>
      <c r="BQ353" s="110">
        <v>12</v>
      </c>
      <c r="BR353" s="109">
        <f t="shared" si="1176"/>
        <v>1738379.0592</v>
      </c>
      <c r="BS353" s="110">
        <v>4</v>
      </c>
      <c r="BT353" s="116">
        <f t="shared" si="1177"/>
        <v>497973.16800000006</v>
      </c>
      <c r="BU353" s="133"/>
      <c r="BV353" s="109">
        <f t="shared" si="1178"/>
        <v>0</v>
      </c>
      <c r="BW353" s="110"/>
      <c r="BX353" s="109">
        <f t="shared" si="1179"/>
        <v>0</v>
      </c>
      <c r="BY353" s="110"/>
      <c r="BZ353" s="109">
        <f t="shared" si="1180"/>
        <v>0</v>
      </c>
      <c r="CA353" s="110">
        <v>5</v>
      </c>
      <c r="CB353" s="109">
        <f t="shared" si="1181"/>
        <v>565878.6</v>
      </c>
      <c r="CC353" s="134"/>
      <c r="CD353" s="110">
        <f t="shared" si="1182"/>
        <v>0</v>
      </c>
      <c r="CE353" s="110"/>
      <c r="CF353" s="109">
        <f t="shared" si="1183"/>
        <v>0</v>
      </c>
      <c r="CG353" s="110"/>
      <c r="CH353" s="109">
        <f t="shared" si="1184"/>
        <v>0</v>
      </c>
      <c r="CI353" s="110">
        <v>8</v>
      </c>
      <c r="CJ353" s="109">
        <f t="shared" si="1185"/>
        <v>528153.35999999987</v>
      </c>
      <c r="CK353" s="110">
        <v>7</v>
      </c>
      <c r="CL353" s="109">
        <f t="shared" si="1186"/>
        <v>792230.03999999992</v>
      </c>
      <c r="CM353" s="110">
        <v>14</v>
      </c>
      <c r="CN353" s="109">
        <f t="shared" si="1187"/>
        <v>1320383.3999999999</v>
      </c>
      <c r="CO353" s="110">
        <v>7</v>
      </c>
      <c r="CP353" s="109">
        <f t="shared" si="1188"/>
        <v>732812.78700000001</v>
      </c>
      <c r="CQ353" s="110">
        <v>15</v>
      </c>
      <c r="CR353" s="109">
        <f t="shared" si="1189"/>
        <v>1884375.7380000001</v>
      </c>
      <c r="CS353" s="110">
        <v>5</v>
      </c>
      <c r="CT353" s="109">
        <f t="shared" si="1190"/>
        <v>679054.32</v>
      </c>
      <c r="CU353" s="110"/>
      <c r="CV353" s="109">
        <f t="shared" si="1191"/>
        <v>0</v>
      </c>
      <c r="CW353" s="132"/>
      <c r="CX353" s="109">
        <f t="shared" si="1192"/>
        <v>0</v>
      </c>
      <c r="CY353" s="110"/>
      <c r="CZ353" s="116">
        <f t="shared" si="1193"/>
        <v>0</v>
      </c>
      <c r="DA353" s="110"/>
      <c r="DB353" s="109">
        <f t="shared" si="1194"/>
        <v>0</v>
      </c>
      <c r="DC353" s="134"/>
      <c r="DD353" s="109">
        <f t="shared" si="1195"/>
        <v>0</v>
      </c>
      <c r="DE353" s="110">
        <v>20</v>
      </c>
      <c r="DF353" s="109">
        <f t="shared" si="1196"/>
        <v>2716217.28</v>
      </c>
      <c r="DG353" s="110"/>
      <c r="DH353" s="109">
        <f t="shared" si="1197"/>
        <v>0</v>
      </c>
      <c r="DI353" s="110">
        <v>5</v>
      </c>
      <c r="DJ353" s="122">
        <f t="shared" si="1198"/>
        <v>960882.07274999993</v>
      </c>
      <c r="DK353" s="123">
        <f t="shared" si="1199"/>
        <v>205</v>
      </c>
      <c r="DL353" s="122">
        <f t="shared" si="1199"/>
        <v>23741456.872950003</v>
      </c>
      <c r="DM353" s="1"/>
      <c r="DN353" s="1">
        <f t="shared" si="1200"/>
        <v>596.55000000000007</v>
      </c>
      <c r="DO353" s="52">
        <f t="shared" si="1201"/>
        <v>596.55000000000007</v>
      </c>
      <c r="DQ353" s="52">
        <f t="shared" si="1202"/>
        <v>205</v>
      </c>
    </row>
    <row r="354" spans="1:121" ht="15.75" hidden="1" customHeight="1" x14ac:dyDescent="0.25">
      <c r="A354" s="128"/>
      <c r="B354" s="129">
        <v>309</v>
      </c>
      <c r="C354" s="101" t="s">
        <v>791</v>
      </c>
      <c r="D354" s="102" t="s">
        <v>792</v>
      </c>
      <c r="E354" s="89">
        <v>23150</v>
      </c>
      <c r="F354" s="130">
        <v>1.21</v>
      </c>
      <c r="G354" s="104">
        <v>1</v>
      </c>
      <c r="H354" s="105"/>
      <c r="I354" s="106">
        <v>1.4</v>
      </c>
      <c r="J354" s="106">
        <v>1.68</v>
      </c>
      <c r="K354" s="106">
        <v>2.23</v>
      </c>
      <c r="L354" s="107">
        <v>2.57</v>
      </c>
      <c r="M354" s="110"/>
      <c r="N354" s="109">
        <f t="shared" si="1148"/>
        <v>0</v>
      </c>
      <c r="O354" s="110">
        <v>161</v>
      </c>
      <c r="P354" s="110">
        <f t="shared" si="1149"/>
        <v>6945171.3100000005</v>
      </c>
      <c r="Q354" s="110"/>
      <c r="R354" s="109">
        <f t="shared" si="1150"/>
        <v>0</v>
      </c>
      <c r="S354" s="110"/>
      <c r="T354" s="109">
        <f t="shared" si="1151"/>
        <v>0</v>
      </c>
      <c r="U354" s="110"/>
      <c r="V354" s="109">
        <f t="shared" si="1152"/>
        <v>0</v>
      </c>
      <c r="W354" s="110">
        <v>0</v>
      </c>
      <c r="X354" s="109">
        <f t="shared" si="1153"/>
        <v>0</v>
      </c>
      <c r="Y354" s="110"/>
      <c r="Z354" s="109">
        <f t="shared" si="1154"/>
        <v>0</v>
      </c>
      <c r="AA354" s="110">
        <v>0</v>
      </c>
      <c r="AB354" s="109">
        <f t="shared" si="1155"/>
        <v>0</v>
      </c>
      <c r="AC354" s="110"/>
      <c r="AD354" s="109">
        <f t="shared" si="1156"/>
        <v>0</v>
      </c>
      <c r="AE354" s="110">
        <v>0</v>
      </c>
      <c r="AF354" s="109">
        <f t="shared" si="1157"/>
        <v>0</v>
      </c>
      <c r="AG354" s="112"/>
      <c r="AH354" s="109">
        <f t="shared" si="1158"/>
        <v>0</v>
      </c>
      <c r="AI354" s="110"/>
      <c r="AJ354" s="109">
        <f t="shared" si="1159"/>
        <v>0</v>
      </c>
      <c r="AK354" s="110"/>
      <c r="AL354" s="110">
        <f t="shared" si="1160"/>
        <v>0</v>
      </c>
      <c r="AM354" s="110"/>
      <c r="AN354" s="109">
        <f t="shared" si="1161"/>
        <v>0</v>
      </c>
      <c r="AO354" s="132"/>
      <c r="AP354" s="109">
        <f t="shared" si="1162"/>
        <v>0</v>
      </c>
      <c r="AQ354" s="110"/>
      <c r="AR354" s="116">
        <f t="shared" si="1163"/>
        <v>0</v>
      </c>
      <c r="AS354" s="110"/>
      <c r="AT354" s="109">
        <f t="shared" si="1164"/>
        <v>0</v>
      </c>
      <c r="AU354" s="110">
        <v>0</v>
      </c>
      <c r="AV354" s="110">
        <f t="shared" si="1165"/>
        <v>0</v>
      </c>
      <c r="AW354" s="110"/>
      <c r="AX354" s="109">
        <f t="shared" si="1166"/>
        <v>0</v>
      </c>
      <c r="AY354" s="110">
        <v>0</v>
      </c>
      <c r="AZ354" s="109">
        <f t="shared" si="1167"/>
        <v>0</v>
      </c>
      <c r="BA354" s="110">
        <v>0</v>
      </c>
      <c r="BB354" s="109">
        <f t="shared" si="1168"/>
        <v>0</v>
      </c>
      <c r="BC354" s="110">
        <v>0</v>
      </c>
      <c r="BD354" s="109">
        <f t="shared" si="1169"/>
        <v>0</v>
      </c>
      <c r="BE354" s="110">
        <v>8</v>
      </c>
      <c r="BF354" s="109">
        <f t="shared" si="1170"/>
        <v>401572.864</v>
      </c>
      <c r="BG354" s="202">
        <v>17</v>
      </c>
      <c r="BH354" s="109">
        <f t="shared" si="1171"/>
        <v>800008.44</v>
      </c>
      <c r="BI354" s="110">
        <v>0</v>
      </c>
      <c r="BJ354" s="109">
        <f t="shared" si="1172"/>
        <v>0</v>
      </c>
      <c r="BK354" s="110">
        <v>0</v>
      </c>
      <c r="BL354" s="109">
        <f t="shared" si="1173"/>
        <v>0</v>
      </c>
      <c r="BM354" s="110">
        <v>4</v>
      </c>
      <c r="BN354" s="109">
        <f t="shared" si="1174"/>
        <v>188237.28</v>
      </c>
      <c r="BO354" s="110">
        <v>2</v>
      </c>
      <c r="BP354" s="109">
        <f t="shared" si="1175"/>
        <v>84706.775999999998</v>
      </c>
      <c r="BQ354" s="110">
        <v>10</v>
      </c>
      <c r="BR354" s="109">
        <f t="shared" si="1176"/>
        <v>602359.29599999997</v>
      </c>
      <c r="BS354" s="110"/>
      <c r="BT354" s="116">
        <f t="shared" si="1177"/>
        <v>0</v>
      </c>
      <c r="BU354" s="133">
        <v>0</v>
      </c>
      <c r="BV354" s="109">
        <f t="shared" si="1178"/>
        <v>0</v>
      </c>
      <c r="BW354" s="110">
        <v>0</v>
      </c>
      <c r="BX354" s="109">
        <f t="shared" si="1179"/>
        <v>0</v>
      </c>
      <c r="BY354" s="110">
        <v>0</v>
      </c>
      <c r="BZ354" s="109">
        <f t="shared" si="1180"/>
        <v>0</v>
      </c>
      <c r="CA354" s="110">
        <v>4</v>
      </c>
      <c r="CB354" s="109">
        <f t="shared" si="1181"/>
        <v>188237.28</v>
      </c>
      <c r="CC354" s="134"/>
      <c r="CD354" s="110">
        <f t="shared" si="1182"/>
        <v>0</v>
      </c>
      <c r="CE354" s="110">
        <v>0</v>
      </c>
      <c r="CF354" s="109">
        <f t="shared" si="1183"/>
        <v>0</v>
      </c>
      <c r="CG354" s="110"/>
      <c r="CH354" s="109">
        <f t="shared" si="1184"/>
        <v>0</v>
      </c>
      <c r="CI354" s="110"/>
      <c r="CJ354" s="109">
        <f t="shared" si="1185"/>
        <v>0</v>
      </c>
      <c r="CK354" s="110">
        <v>17</v>
      </c>
      <c r="CL354" s="109">
        <f t="shared" si="1186"/>
        <v>800008.44</v>
      </c>
      <c r="CM354" s="110">
        <v>17</v>
      </c>
      <c r="CN354" s="109">
        <f t="shared" si="1187"/>
        <v>666673.69999999995</v>
      </c>
      <c r="CO354" s="110"/>
      <c r="CP354" s="109">
        <f t="shared" si="1188"/>
        <v>0</v>
      </c>
      <c r="CQ354" s="110">
        <v>14</v>
      </c>
      <c r="CR354" s="109">
        <f t="shared" si="1189"/>
        <v>731301.83280000009</v>
      </c>
      <c r="CS354" s="110">
        <v>7</v>
      </c>
      <c r="CT354" s="109">
        <f t="shared" si="1190"/>
        <v>395298.288</v>
      </c>
      <c r="CU354" s="110">
        <v>0</v>
      </c>
      <c r="CV354" s="109">
        <f t="shared" si="1191"/>
        <v>0</v>
      </c>
      <c r="CW354" s="132"/>
      <c r="CX354" s="109">
        <f t="shared" si="1192"/>
        <v>0</v>
      </c>
      <c r="CY354" s="110">
        <v>0</v>
      </c>
      <c r="CZ354" s="116">
        <f t="shared" si="1193"/>
        <v>0</v>
      </c>
      <c r="DA354" s="110"/>
      <c r="DB354" s="109">
        <f t="shared" si="1194"/>
        <v>0</v>
      </c>
      <c r="DC354" s="134">
        <v>2</v>
      </c>
      <c r="DD354" s="109">
        <f t="shared" si="1195"/>
        <v>94118.64</v>
      </c>
      <c r="DE354" s="110">
        <v>2</v>
      </c>
      <c r="DF354" s="109">
        <f t="shared" si="1196"/>
        <v>112942.368</v>
      </c>
      <c r="DG354" s="110"/>
      <c r="DH354" s="109">
        <f t="shared" si="1197"/>
        <v>0</v>
      </c>
      <c r="DI354" s="110">
        <v>5</v>
      </c>
      <c r="DJ354" s="122">
        <f t="shared" si="1198"/>
        <v>399542.03025000001</v>
      </c>
      <c r="DK354" s="123">
        <f t="shared" si="1199"/>
        <v>270</v>
      </c>
      <c r="DL354" s="122">
        <f t="shared" si="1199"/>
        <v>12410178.545050001</v>
      </c>
      <c r="DM354" s="1"/>
      <c r="DN354" s="1">
        <f t="shared" si="1200"/>
        <v>326.7</v>
      </c>
      <c r="DO354" s="52">
        <f t="shared" si="1201"/>
        <v>326.7</v>
      </c>
      <c r="DQ354" s="52">
        <f t="shared" si="1202"/>
        <v>270</v>
      </c>
    </row>
    <row r="355" spans="1:121" s="201" customFormat="1" ht="15.75" hidden="1" customHeight="1" x14ac:dyDescent="0.25">
      <c r="A355" s="184"/>
      <c r="B355" s="185">
        <v>310</v>
      </c>
      <c r="C355" s="101" t="s">
        <v>793</v>
      </c>
      <c r="D355" s="186" t="s">
        <v>794</v>
      </c>
      <c r="E355" s="89">
        <v>23150</v>
      </c>
      <c r="F355" s="187">
        <v>2.0299999999999998</v>
      </c>
      <c r="G355" s="206">
        <v>1</v>
      </c>
      <c r="H355" s="189"/>
      <c r="I355" s="190">
        <v>1.4</v>
      </c>
      <c r="J355" s="190">
        <v>1.68</v>
      </c>
      <c r="K355" s="190">
        <v>2.23</v>
      </c>
      <c r="L355" s="191">
        <v>2.57</v>
      </c>
      <c r="M355" s="192"/>
      <c r="N355" s="193">
        <f t="shared" si="1148"/>
        <v>0</v>
      </c>
      <c r="O355" s="192">
        <v>185</v>
      </c>
      <c r="P355" s="192">
        <f t="shared" si="1149"/>
        <v>13388733.050000001</v>
      </c>
      <c r="Q355" s="192"/>
      <c r="R355" s="193">
        <f t="shared" si="1150"/>
        <v>0</v>
      </c>
      <c r="S355" s="192"/>
      <c r="T355" s="109">
        <f t="shared" si="1151"/>
        <v>0</v>
      </c>
      <c r="U355" s="192"/>
      <c r="V355" s="193">
        <f t="shared" si="1152"/>
        <v>0</v>
      </c>
      <c r="W355" s="192">
        <v>0</v>
      </c>
      <c r="X355" s="193">
        <f t="shared" si="1153"/>
        <v>0</v>
      </c>
      <c r="Y355" s="192"/>
      <c r="Z355" s="193">
        <f t="shared" si="1154"/>
        <v>0</v>
      </c>
      <c r="AA355" s="192">
        <v>0</v>
      </c>
      <c r="AB355" s="193">
        <f t="shared" si="1155"/>
        <v>0</v>
      </c>
      <c r="AC355" s="192"/>
      <c r="AD355" s="193">
        <f t="shared" si="1156"/>
        <v>0</v>
      </c>
      <c r="AE355" s="192">
        <v>0</v>
      </c>
      <c r="AF355" s="193">
        <f t="shared" si="1157"/>
        <v>0</v>
      </c>
      <c r="AG355" s="194"/>
      <c r="AH355" s="193">
        <f t="shared" si="1158"/>
        <v>0</v>
      </c>
      <c r="AI355" s="192"/>
      <c r="AJ355" s="193">
        <f t="shared" si="1159"/>
        <v>0</v>
      </c>
      <c r="AK355" s="192"/>
      <c r="AL355" s="192">
        <f t="shared" si="1160"/>
        <v>0</v>
      </c>
      <c r="AM355" s="192"/>
      <c r="AN355" s="193">
        <f t="shared" si="1161"/>
        <v>0</v>
      </c>
      <c r="AO355" s="195"/>
      <c r="AP355" s="193">
        <f t="shared" si="1162"/>
        <v>0</v>
      </c>
      <c r="AQ355" s="192"/>
      <c r="AR355" s="196">
        <f t="shared" si="1163"/>
        <v>0</v>
      </c>
      <c r="AS355" s="192"/>
      <c r="AT355" s="193">
        <f t="shared" si="1164"/>
        <v>0</v>
      </c>
      <c r="AU355" s="192">
        <v>0</v>
      </c>
      <c r="AV355" s="192">
        <f t="shared" si="1165"/>
        <v>0</v>
      </c>
      <c r="AW355" s="192"/>
      <c r="AX355" s="193">
        <f t="shared" si="1166"/>
        <v>0</v>
      </c>
      <c r="AY355" s="192">
        <v>0</v>
      </c>
      <c r="AZ355" s="193">
        <f t="shared" si="1167"/>
        <v>0</v>
      </c>
      <c r="BA355" s="192">
        <v>0</v>
      </c>
      <c r="BB355" s="193">
        <f t="shared" si="1168"/>
        <v>0</v>
      </c>
      <c r="BC355" s="192">
        <v>0</v>
      </c>
      <c r="BD355" s="193">
        <f t="shared" si="1169"/>
        <v>0</v>
      </c>
      <c r="BE355" s="192">
        <v>9</v>
      </c>
      <c r="BF355" s="193">
        <f t="shared" si="1170"/>
        <v>757927.29599999986</v>
      </c>
      <c r="BG355" s="202">
        <v>4</v>
      </c>
      <c r="BH355" s="193">
        <f t="shared" si="1171"/>
        <v>315803.03999999992</v>
      </c>
      <c r="BI355" s="192"/>
      <c r="BJ355" s="193">
        <f t="shared" si="1172"/>
        <v>0</v>
      </c>
      <c r="BK355" s="192">
        <v>0</v>
      </c>
      <c r="BL355" s="193">
        <f t="shared" si="1173"/>
        <v>0</v>
      </c>
      <c r="BM355" s="192">
        <v>6</v>
      </c>
      <c r="BN355" s="193">
        <f t="shared" si="1174"/>
        <v>473704.56</v>
      </c>
      <c r="BO355" s="192"/>
      <c r="BP355" s="193">
        <f t="shared" si="1175"/>
        <v>0</v>
      </c>
      <c r="BQ355" s="192">
        <v>5</v>
      </c>
      <c r="BR355" s="193">
        <f t="shared" si="1176"/>
        <v>505284.86399999994</v>
      </c>
      <c r="BS355" s="192"/>
      <c r="BT355" s="196">
        <f t="shared" si="1177"/>
        <v>0</v>
      </c>
      <c r="BU355" s="197">
        <v>0</v>
      </c>
      <c r="BV355" s="193">
        <f t="shared" si="1178"/>
        <v>0</v>
      </c>
      <c r="BW355" s="192">
        <v>0</v>
      </c>
      <c r="BX355" s="193">
        <f t="shared" si="1179"/>
        <v>0</v>
      </c>
      <c r="BY355" s="192">
        <v>0</v>
      </c>
      <c r="BZ355" s="193">
        <f t="shared" si="1180"/>
        <v>0</v>
      </c>
      <c r="CA355" s="192">
        <v>2</v>
      </c>
      <c r="CB355" s="193">
        <f t="shared" si="1181"/>
        <v>157901.51999999996</v>
      </c>
      <c r="CC355" s="198"/>
      <c r="CD355" s="192">
        <f t="shared" si="1182"/>
        <v>0</v>
      </c>
      <c r="CE355" s="192">
        <v>0</v>
      </c>
      <c r="CF355" s="193">
        <f t="shared" si="1183"/>
        <v>0</v>
      </c>
      <c r="CG355" s="192"/>
      <c r="CH355" s="193">
        <f t="shared" si="1184"/>
        <v>0</v>
      </c>
      <c r="CI355" s="192"/>
      <c r="CJ355" s="193">
        <f t="shared" si="1185"/>
        <v>0</v>
      </c>
      <c r="CK355" s="192"/>
      <c r="CL355" s="193">
        <f t="shared" si="1186"/>
        <v>0</v>
      </c>
      <c r="CM355" s="192">
        <v>3</v>
      </c>
      <c r="CN355" s="193">
        <f t="shared" si="1187"/>
        <v>197376.9</v>
      </c>
      <c r="CO355" s="192">
        <v>7</v>
      </c>
      <c r="CP355" s="193">
        <f t="shared" si="1188"/>
        <v>511206.17099999991</v>
      </c>
      <c r="CQ355" s="192">
        <v>5</v>
      </c>
      <c r="CR355" s="193">
        <f t="shared" si="1189"/>
        <v>438176.71799999994</v>
      </c>
      <c r="CS355" s="192">
        <v>2</v>
      </c>
      <c r="CT355" s="193">
        <f t="shared" si="1190"/>
        <v>189481.82399999994</v>
      </c>
      <c r="CU355" s="192">
        <v>0</v>
      </c>
      <c r="CV355" s="193">
        <f t="shared" si="1191"/>
        <v>0</v>
      </c>
      <c r="CW355" s="195"/>
      <c r="CX355" s="193">
        <f t="shared" si="1192"/>
        <v>0</v>
      </c>
      <c r="CY355" s="192">
        <v>0</v>
      </c>
      <c r="CZ355" s="196">
        <f t="shared" si="1193"/>
        <v>0</v>
      </c>
      <c r="DA355" s="192"/>
      <c r="DB355" s="193">
        <f t="shared" si="1194"/>
        <v>0</v>
      </c>
      <c r="DC355" s="198">
        <v>0</v>
      </c>
      <c r="DD355" s="193">
        <f t="shared" si="1195"/>
        <v>0</v>
      </c>
      <c r="DE355" s="192">
        <v>2</v>
      </c>
      <c r="DF355" s="193">
        <f t="shared" si="1196"/>
        <v>189481.82399999994</v>
      </c>
      <c r="DG355" s="192"/>
      <c r="DH355" s="193">
        <f t="shared" si="1197"/>
        <v>0</v>
      </c>
      <c r="DI355" s="192">
        <v>3</v>
      </c>
      <c r="DJ355" s="199">
        <f t="shared" si="1198"/>
        <v>402183.63045</v>
      </c>
      <c r="DK355" s="200">
        <f t="shared" si="1199"/>
        <v>233</v>
      </c>
      <c r="DL355" s="199">
        <f t="shared" si="1199"/>
        <v>17527261.39745</v>
      </c>
      <c r="DN355" s="1">
        <f t="shared" si="1200"/>
        <v>472.98999999999995</v>
      </c>
      <c r="DO355" s="52">
        <f t="shared" si="1201"/>
        <v>472.98999999999995</v>
      </c>
      <c r="DQ355" s="52">
        <f t="shared" si="1202"/>
        <v>233</v>
      </c>
    </row>
    <row r="356" spans="1:121" s="201" customFormat="1" ht="15.75" hidden="1" customHeight="1" x14ac:dyDescent="0.25">
      <c r="A356" s="184"/>
      <c r="B356" s="185">
        <v>311</v>
      </c>
      <c r="C356" s="101" t="s">
        <v>795</v>
      </c>
      <c r="D356" s="186" t="s">
        <v>796</v>
      </c>
      <c r="E356" s="89">
        <v>23150</v>
      </c>
      <c r="F356" s="187">
        <v>3.54</v>
      </c>
      <c r="G356" s="306">
        <v>0.9</v>
      </c>
      <c r="H356" s="189"/>
      <c r="I356" s="190">
        <v>1.4</v>
      </c>
      <c r="J356" s="190">
        <v>1.68</v>
      </c>
      <c r="K356" s="190">
        <v>2.23</v>
      </c>
      <c r="L356" s="191">
        <v>2.57</v>
      </c>
      <c r="M356" s="192"/>
      <c r="N356" s="193">
        <f t="shared" si="1148"/>
        <v>0</v>
      </c>
      <c r="O356" s="192">
        <v>80</v>
      </c>
      <c r="P356" s="192">
        <f t="shared" si="1149"/>
        <v>9086726.8800000008</v>
      </c>
      <c r="Q356" s="192"/>
      <c r="R356" s="193">
        <f t="shared" si="1150"/>
        <v>0</v>
      </c>
      <c r="S356" s="192"/>
      <c r="T356" s="109">
        <f t="shared" si="1151"/>
        <v>0</v>
      </c>
      <c r="U356" s="192"/>
      <c r="V356" s="193">
        <f t="shared" si="1152"/>
        <v>0</v>
      </c>
      <c r="W356" s="192"/>
      <c r="X356" s="193">
        <f t="shared" si="1153"/>
        <v>0</v>
      </c>
      <c r="Y356" s="192"/>
      <c r="Z356" s="193">
        <f t="shared" si="1154"/>
        <v>0</v>
      </c>
      <c r="AA356" s="192"/>
      <c r="AB356" s="193">
        <f t="shared" si="1155"/>
        <v>0</v>
      </c>
      <c r="AC356" s="192"/>
      <c r="AD356" s="193">
        <f t="shared" si="1156"/>
        <v>0</v>
      </c>
      <c r="AE356" s="192"/>
      <c r="AF356" s="193">
        <f t="shared" si="1157"/>
        <v>0</v>
      </c>
      <c r="AG356" s="194"/>
      <c r="AH356" s="193">
        <f t="shared" si="1158"/>
        <v>0</v>
      </c>
      <c r="AI356" s="192">
        <v>3</v>
      </c>
      <c r="AJ356" s="193">
        <f t="shared" si="1159"/>
        <v>340752.25799999997</v>
      </c>
      <c r="AK356" s="192"/>
      <c r="AL356" s="192">
        <f t="shared" si="1160"/>
        <v>0</v>
      </c>
      <c r="AM356" s="192"/>
      <c r="AN356" s="193">
        <f t="shared" si="1161"/>
        <v>0</v>
      </c>
      <c r="AO356" s="195"/>
      <c r="AP356" s="193">
        <f t="shared" si="1162"/>
        <v>0</v>
      </c>
      <c r="AQ356" s="192"/>
      <c r="AR356" s="196">
        <f t="shared" si="1163"/>
        <v>0</v>
      </c>
      <c r="AS356" s="192"/>
      <c r="AT356" s="193">
        <f t="shared" si="1164"/>
        <v>0</v>
      </c>
      <c r="AU356" s="192"/>
      <c r="AV356" s="192">
        <f t="shared" si="1165"/>
        <v>0</v>
      </c>
      <c r="AW356" s="192"/>
      <c r="AX356" s="193">
        <f t="shared" si="1166"/>
        <v>0</v>
      </c>
      <c r="AY356" s="192"/>
      <c r="AZ356" s="193">
        <f t="shared" si="1167"/>
        <v>0</v>
      </c>
      <c r="BA356" s="192"/>
      <c r="BB356" s="193">
        <f t="shared" si="1168"/>
        <v>0</v>
      </c>
      <c r="BC356" s="192"/>
      <c r="BD356" s="193">
        <f t="shared" si="1169"/>
        <v>0</v>
      </c>
      <c r="BE356" s="192">
        <v>2</v>
      </c>
      <c r="BF356" s="193">
        <f t="shared" si="1170"/>
        <v>264341.14560000005</v>
      </c>
      <c r="BG356" s="202">
        <v>30</v>
      </c>
      <c r="BH356" s="193">
        <f t="shared" si="1171"/>
        <v>3717297.36</v>
      </c>
      <c r="BI356" s="192"/>
      <c r="BJ356" s="193">
        <f t="shared" si="1172"/>
        <v>0</v>
      </c>
      <c r="BK356" s="192"/>
      <c r="BL356" s="193">
        <f t="shared" si="1173"/>
        <v>0</v>
      </c>
      <c r="BM356" s="192">
        <v>2</v>
      </c>
      <c r="BN356" s="193">
        <f t="shared" si="1174"/>
        <v>247819.82400000002</v>
      </c>
      <c r="BO356" s="192"/>
      <c r="BP356" s="193">
        <f t="shared" si="1175"/>
        <v>0</v>
      </c>
      <c r="BQ356" s="192">
        <v>3</v>
      </c>
      <c r="BR356" s="193">
        <f t="shared" si="1176"/>
        <v>475814.06208000006</v>
      </c>
      <c r="BS356" s="192">
        <v>1</v>
      </c>
      <c r="BT356" s="196">
        <f t="shared" si="1177"/>
        <v>136300.90320000003</v>
      </c>
      <c r="BU356" s="197"/>
      <c r="BV356" s="193">
        <f t="shared" si="1178"/>
        <v>0</v>
      </c>
      <c r="BW356" s="192"/>
      <c r="BX356" s="193">
        <f t="shared" si="1179"/>
        <v>0</v>
      </c>
      <c r="BY356" s="192"/>
      <c r="BZ356" s="193">
        <f t="shared" si="1180"/>
        <v>0</v>
      </c>
      <c r="CA356" s="192">
        <v>1</v>
      </c>
      <c r="CB356" s="193">
        <f t="shared" si="1181"/>
        <v>123909.91200000001</v>
      </c>
      <c r="CC356" s="198"/>
      <c r="CD356" s="192">
        <f t="shared" si="1182"/>
        <v>0</v>
      </c>
      <c r="CE356" s="192"/>
      <c r="CF356" s="193">
        <f t="shared" si="1183"/>
        <v>0</v>
      </c>
      <c r="CG356" s="192"/>
      <c r="CH356" s="193">
        <f t="shared" si="1184"/>
        <v>0</v>
      </c>
      <c r="CI356" s="192"/>
      <c r="CJ356" s="193">
        <f t="shared" si="1185"/>
        <v>0</v>
      </c>
      <c r="CK356" s="192">
        <v>7</v>
      </c>
      <c r="CL356" s="193">
        <f t="shared" si="1186"/>
        <v>867369.38399999996</v>
      </c>
      <c r="CM356" s="192">
        <v>5</v>
      </c>
      <c r="CN356" s="193">
        <f t="shared" si="1187"/>
        <v>516291.3</v>
      </c>
      <c r="CO356" s="192"/>
      <c r="CP356" s="193">
        <f t="shared" si="1188"/>
        <v>0</v>
      </c>
      <c r="CQ356" s="192">
        <v>8</v>
      </c>
      <c r="CR356" s="193">
        <f t="shared" si="1189"/>
        <v>1100320.0185600002</v>
      </c>
      <c r="CS356" s="192">
        <v>7</v>
      </c>
      <c r="CT356" s="193">
        <f t="shared" si="1190"/>
        <v>1040843.2607999999</v>
      </c>
      <c r="CU356" s="192"/>
      <c r="CV356" s="193">
        <f t="shared" si="1191"/>
        <v>0</v>
      </c>
      <c r="CW356" s="195"/>
      <c r="CX356" s="193">
        <f t="shared" si="1192"/>
        <v>0</v>
      </c>
      <c r="CY356" s="192"/>
      <c r="CZ356" s="196">
        <f t="shared" si="1193"/>
        <v>0</v>
      </c>
      <c r="DA356" s="192"/>
      <c r="DB356" s="193">
        <f t="shared" si="1194"/>
        <v>0</v>
      </c>
      <c r="DC356" s="198"/>
      <c r="DD356" s="193">
        <f t="shared" si="1195"/>
        <v>0</v>
      </c>
      <c r="DE356" s="192">
        <v>2</v>
      </c>
      <c r="DF356" s="193">
        <f t="shared" si="1196"/>
        <v>297383.78880000004</v>
      </c>
      <c r="DG356" s="192"/>
      <c r="DH356" s="193">
        <f t="shared" si="1197"/>
        <v>0</v>
      </c>
      <c r="DI356" s="192"/>
      <c r="DJ356" s="199">
        <f t="shared" si="1198"/>
        <v>0</v>
      </c>
      <c r="DK356" s="200">
        <f t="shared" si="1199"/>
        <v>151</v>
      </c>
      <c r="DL356" s="199">
        <f t="shared" si="1199"/>
        <v>18215170.097040001</v>
      </c>
      <c r="DN356" s="1">
        <f t="shared" si="1200"/>
        <v>534.54</v>
      </c>
      <c r="DO356" s="52">
        <f t="shared" si="1201"/>
        <v>534.54</v>
      </c>
      <c r="DQ356" s="52">
        <f t="shared" si="1202"/>
        <v>135.9</v>
      </c>
    </row>
    <row r="357" spans="1:121" s="201" customFormat="1" ht="15.75" hidden="1" customHeight="1" x14ac:dyDescent="0.25">
      <c r="A357" s="184"/>
      <c r="B357" s="185">
        <v>312</v>
      </c>
      <c r="C357" s="101" t="s">
        <v>797</v>
      </c>
      <c r="D357" s="186" t="s">
        <v>798</v>
      </c>
      <c r="E357" s="89">
        <v>23150</v>
      </c>
      <c r="F357" s="187">
        <v>5.2</v>
      </c>
      <c r="G357" s="306">
        <v>0.9</v>
      </c>
      <c r="H357" s="189"/>
      <c r="I357" s="190">
        <v>1.4</v>
      </c>
      <c r="J357" s="190">
        <v>1.68</v>
      </c>
      <c r="K357" s="190">
        <v>2.23</v>
      </c>
      <c r="L357" s="191">
        <v>2.57</v>
      </c>
      <c r="M357" s="192"/>
      <c r="N357" s="193">
        <f t="shared" si="1148"/>
        <v>0</v>
      </c>
      <c r="O357" s="192">
        <v>54</v>
      </c>
      <c r="P357" s="192">
        <f t="shared" si="1149"/>
        <v>9009720.7200000007</v>
      </c>
      <c r="Q357" s="192"/>
      <c r="R357" s="193">
        <f t="shared" si="1150"/>
        <v>0</v>
      </c>
      <c r="S357" s="192"/>
      <c r="T357" s="109">
        <f t="shared" si="1151"/>
        <v>0</v>
      </c>
      <c r="U357" s="192"/>
      <c r="V357" s="193">
        <f t="shared" si="1152"/>
        <v>0</v>
      </c>
      <c r="W357" s="192"/>
      <c r="X357" s="193">
        <f t="shared" si="1153"/>
        <v>0</v>
      </c>
      <c r="Y357" s="192"/>
      <c r="Z357" s="193">
        <f t="shared" si="1154"/>
        <v>0</v>
      </c>
      <c r="AA357" s="192"/>
      <c r="AB357" s="193">
        <f t="shared" si="1155"/>
        <v>0</v>
      </c>
      <c r="AC357" s="192"/>
      <c r="AD357" s="193">
        <f t="shared" si="1156"/>
        <v>0</v>
      </c>
      <c r="AE357" s="192"/>
      <c r="AF357" s="193">
        <f t="shared" si="1157"/>
        <v>0</v>
      </c>
      <c r="AG357" s="194"/>
      <c r="AH357" s="193">
        <f t="shared" si="1158"/>
        <v>0</v>
      </c>
      <c r="AI357" s="192">
        <v>5</v>
      </c>
      <c r="AJ357" s="193">
        <f t="shared" si="1159"/>
        <v>834233.4</v>
      </c>
      <c r="AK357" s="192"/>
      <c r="AL357" s="192">
        <f t="shared" si="1160"/>
        <v>0</v>
      </c>
      <c r="AM357" s="192"/>
      <c r="AN357" s="193">
        <f t="shared" si="1161"/>
        <v>0</v>
      </c>
      <c r="AO357" s="195"/>
      <c r="AP357" s="193">
        <f t="shared" si="1162"/>
        <v>0</v>
      </c>
      <c r="AQ357" s="192"/>
      <c r="AR357" s="196">
        <f t="shared" si="1163"/>
        <v>0</v>
      </c>
      <c r="AS357" s="192"/>
      <c r="AT357" s="193">
        <f t="shared" si="1164"/>
        <v>0</v>
      </c>
      <c r="AU357" s="192"/>
      <c r="AV357" s="192">
        <f t="shared" si="1165"/>
        <v>0</v>
      </c>
      <c r="AW357" s="192"/>
      <c r="AX357" s="193">
        <f t="shared" si="1166"/>
        <v>0</v>
      </c>
      <c r="AY357" s="192"/>
      <c r="AZ357" s="193">
        <f t="shared" si="1167"/>
        <v>0</v>
      </c>
      <c r="BA357" s="192"/>
      <c r="BB357" s="193">
        <f t="shared" si="1168"/>
        <v>0</v>
      </c>
      <c r="BC357" s="192"/>
      <c r="BD357" s="193">
        <f t="shared" si="1169"/>
        <v>0</v>
      </c>
      <c r="BE357" s="192"/>
      <c r="BF357" s="193">
        <f t="shared" si="1170"/>
        <v>0</v>
      </c>
      <c r="BG357" s="202">
        <v>20</v>
      </c>
      <c r="BH357" s="193">
        <f t="shared" si="1171"/>
        <v>3640291.1999999997</v>
      </c>
      <c r="BI357" s="192"/>
      <c r="BJ357" s="193">
        <f t="shared" si="1172"/>
        <v>0</v>
      </c>
      <c r="BK357" s="192"/>
      <c r="BL357" s="193">
        <f t="shared" si="1173"/>
        <v>0</v>
      </c>
      <c r="BM357" s="192"/>
      <c r="BN357" s="193">
        <f t="shared" si="1174"/>
        <v>0</v>
      </c>
      <c r="BO357" s="192"/>
      <c r="BP357" s="193">
        <f t="shared" si="1175"/>
        <v>0</v>
      </c>
      <c r="BQ357" s="192"/>
      <c r="BR357" s="193">
        <f t="shared" si="1176"/>
        <v>0</v>
      </c>
      <c r="BS357" s="192">
        <v>1</v>
      </c>
      <c r="BT357" s="196">
        <f t="shared" si="1177"/>
        <v>200216.016</v>
      </c>
      <c r="BU357" s="197"/>
      <c r="BV357" s="193">
        <f t="shared" si="1178"/>
        <v>0</v>
      </c>
      <c r="BW357" s="192"/>
      <c r="BX357" s="193">
        <f t="shared" si="1179"/>
        <v>0</v>
      </c>
      <c r="BY357" s="192"/>
      <c r="BZ357" s="193">
        <f t="shared" si="1180"/>
        <v>0</v>
      </c>
      <c r="CA357" s="192">
        <v>1</v>
      </c>
      <c r="CB357" s="193">
        <f t="shared" si="1181"/>
        <v>182014.56</v>
      </c>
      <c r="CC357" s="198"/>
      <c r="CD357" s="192">
        <f t="shared" si="1182"/>
        <v>0</v>
      </c>
      <c r="CE357" s="192"/>
      <c r="CF357" s="193">
        <f t="shared" si="1183"/>
        <v>0</v>
      </c>
      <c r="CG357" s="192"/>
      <c r="CH357" s="193">
        <f t="shared" si="1184"/>
        <v>0</v>
      </c>
      <c r="CI357" s="192"/>
      <c r="CJ357" s="193">
        <f t="shared" si="1185"/>
        <v>0</v>
      </c>
      <c r="CK357" s="192"/>
      <c r="CL357" s="193">
        <f t="shared" si="1186"/>
        <v>0</v>
      </c>
      <c r="CM357" s="192">
        <v>3</v>
      </c>
      <c r="CN357" s="193">
        <f t="shared" si="1187"/>
        <v>455036.39999999997</v>
      </c>
      <c r="CO357" s="192">
        <v>13</v>
      </c>
      <c r="CP357" s="193">
        <f t="shared" si="1188"/>
        <v>2188725.0840000003</v>
      </c>
      <c r="CQ357" s="192">
        <v>3</v>
      </c>
      <c r="CR357" s="193">
        <f t="shared" si="1189"/>
        <v>606108.48479999998</v>
      </c>
      <c r="CS357" s="192"/>
      <c r="CT357" s="193">
        <f t="shared" si="1190"/>
        <v>0</v>
      </c>
      <c r="CU357" s="192"/>
      <c r="CV357" s="193">
        <f t="shared" si="1191"/>
        <v>0</v>
      </c>
      <c r="CW357" s="195"/>
      <c r="CX357" s="193">
        <f t="shared" si="1192"/>
        <v>0</v>
      </c>
      <c r="CY357" s="192"/>
      <c r="CZ357" s="196">
        <f t="shared" si="1193"/>
        <v>0</v>
      </c>
      <c r="DA357" s="192"/>
      <c r="DB357" s="193">
        <f t="shared" si="1194"/>
        <v>0</v>
      </c>
      <c r="DC357" s="198"/>
      <c r="DD357" s="193">
        <f t="shared" si="1195"/>
        <v>0</v>
      </c>
      <c r="DE357" s="192">
        <v>1</v>
      </c>
      <c r="DF357" s="193">
        <f t="shared" si="1196"/>
        <v>218417.47199999998</v>
      </c>
      <c r="DG357" s="192"/>
      <c r="DH357" s="193">
        <f t="shared" si="1197"/>
        <v>0</v>
      </c>
      <c r="DI357" s="192"/>
      <c r="DJ357" s="199">
        <f t="shared" si="1198"/>
        <v>0</v>
      </c>
      <c r="DK357" s="200">
        <f t="shared" si="1199"/>
        <v>101</v>
      </c>
      <c r="DL357" s="199">
        <f t="shared" si="1199"/>
        <v>17334763.336800002</v>
      </c>
      <c r="DN357" s="1">
        <f t="shared" si="1200"/>
        <v>525.20000000000005</v>
      </c>
      <c r="DO357" s="52">
        <f t="shared" si="1201"/>
        <v>525.20000000000005</v>
      </c>
      <c r="DQ357" s="52">
        <f t="shared" si="1202"/>
        <v>90.9</v>
      </c>
    </row>
    <row r="358" spans="1:121" s="201" customFormat="1" ht="15.75" hidden="1" customHeight="1" x14ac:dyDescent="0.25">
      <c r="A358" s="184"/>
      <c r="B358" s="185">
        <v>313</v>
      </c>
      <c r="C358" s="101" t="s">
        <v>799</v>
      </c>
      <c r="D358" s="186" t="s">
        <v>800</v>
      </c>
      <c r="E358" s="89">
        <v>23150</v>
      </c>
      <c r="F358" s="187">
        <v>11.11</v>
      </c>
      <c r="G358" s="306">
        <v>0.8</v>
      </c>
      <c r="H358" s="189"/>
      <c r="I358" s="190">
        <v>1.4</v>
      </c>
      <c r="J358" s="190">
        <v>1.68</v>
      </c>
      <c r="K358" s="190">
        <v>2.23</v>
      </c>
      <c r="L358" s="191">
        <v>2.57</v>
      </c>
      <c r="M358" s="192"/>
      <c r="N358" s="193">
        <f t="shared" si="1148"/>
        <v>0</v>
      </c>
      <c r="O358" s="192">
        <v>30</v>
      </c>
      <c r="P358" s="192">
        <f t="shared" si="1149"/>
        <v>9505982.6400000006</v>
      </c>
      <c r="Q358" s="192"/>
      <c r="R358" s="193">
        <f t="shared" si="1150"/>
        <v>0</v>
      </c>
      <c r="S358" s="192"/>
      <c r="T358" s="109">
        <f t="shared" si="1151"/>
        <v>0</v>
      </c>
      <c r="U358" s="192"/>
      <c r="V358" s="193">
        <f t="shared" si="1152"/>
        <v>0</v>
      </c>
      <c r="W358" s="192"/>
      <c r="X358" s="193">
        <f t="shared" si="1153"/>
        <v>0</v>
      </c>
      <c r="Y358" s="192"/>
      <c r="Z358" s="193">
        <f t="shared" si="1154"/>
        <v>0</v>
      </c>
      <c r="AA358" s="192"/>
      <c r="AB358" s="193">
        <f t="shared" si="1155"/>
        <v>0</v>
      </c>
      <c r="AC358" s="192"/>
      <c r="AD358" s="193">
        <f t="shared" si="1156"/>
        <v>0</v>
      </c>
      <c r="AE358" s="192"/>
      <c r="AF358" s="193">
        <f t="shared" si="1157"/>
        <v>0</v>
      </c>
      <c r="AG358" s="194"/>
      <c r="AH358" s="193">
        <f t="shared" si="1158"/>
        <v>0</v>
      </c>
      <c r="AI358" s="192">
        <v>2</v>
      </c>
      <c r="AJ358" s="193">
        <f t="shared" si="1159"/>
        <v>633732.17600000009</v>
      </c>
      <c r="AK358" s="192"/>
      <c r="AL358" s="192">
        <f t="shared" si="1160"/>
        <v>0</v>
      </c>
      <c r="AM358" s="192"/>
      <c r="AN358" s="193">
        <f t="shared" si="1161"/>
        <v>0</v>
      </c>
      <c r="AO358" s="195"/>
      <c r="AP358" s="193">
        <f t="shared" si="1162"/>
        <v>0</v>
      </c>
      <c r="AQ358" s="192"/>
      <c r="AR358" s="196">
        <f t="shared" si="1163"/>
        <v>0</v>
      </c>
      <c r="AS358" s="192"/>
      <c r="AT358" s="193">
        <f t="shared" si="1164"/>
        <v>0</v>
      </c>
      <c r="AU358" s="192"/>
      <c r="AV358" s="192">
        <f t="shared" si="1165"/>
        <v>0</v>
      </c>
      <c r="AW358" s="192"/>
      <c r="AX358" s="193">
        <f t="shared" si="1166"/>
        <v>0</v>
      </c>
      <c r="AY358" s="192"/>
      <c r="AZ358" s="193">
        <f t="shared" si="1167"/>
        <v>0</v>
      </c>
      <c r="BA358" s="192"/>
      <c r="BB358" s="193">
        <f t="shared" si="1168"/>
        <v>0</v>
      </c>
      <c r="BC358" s="192"/>
      <c r="BD358" s="193">
        <f t="shared" si="1169"/>
        <v>0</v>
      </c>
      <c r="BE358" s="192"/>
      <c r="BF358" s="193">
        <f t="shared" si="1170"/>
        <v>0</v>
      </c>
      <c r="BG358" s="202">
        <v>1</v>
      </c>
      <c r="BH358" s="193">
        <f t="shared" si="1171"/>
        <v>345672.09600000002</v>
      </c>
      <c r="BI358" s="192"/>
      <c r="BJ358" s="193">
        <f t="shared" si="1172"/>
        <v>0</v>
      </c>
      <c r="BK358" s="192"/>
      <c r="BL358" s="193">
        <f t="shared" si="1173"/>
        <v>0</v>
      </c>
      <c r="BM358" s="192"/>
      <c r="BN358" s="193">
        <f t="shared" si="1174"/>
        <v>0</v>
      </c>
      <c r="BO358" s="192"/>
      <c r="BP358" s="193">
        <f t="shared" si="1175"/>
        <v>0</v>
      </c>
      <c r="BQ358" s="192"/>
      <c r="BR358" s="193">
        <f t="shared" si="1176"/>
        <v>0</v>
      </c>
      <c r="BS358" s="192"/>
      <c r="BT358" s="196">
        <f t="shared" si="1177"/>
        <v>0</v>
      </c>
      <c r="BU358" s="197"/>
      <c r="BV358" s="193">
        <f t="shared" si="1178"/>
        <v>0</v>
      </c>
      <c r="BW358" s="192"/>
      <c r="BX358" s="193">
        <f t="shared" si="1179"/>
        <v>0</v>
      </c>
      <c r="BY358" s="192"/>
      <c r="BZ358" s="193">
        <f t="shared" si="1180"/>
        <v>0</v>
      </c>
      <c r="CA358" s="192"/>
      <c r="CB358" s="193">
        <f t="shared" si="1181"/>
        <v>0</v>
      </c>
      <c r="CC358" s="198"/>
      <c r="CD358" s="192">
        <f t="shared" si="1182"/>
        <v>0</v>
      </c>
      <c r="CE358" s="192"/>
      <c r="CF358" s="193">
        <f t="shared" si="1183"/>
        <v>0</v>
      </c>
      <c r="CG358" s="192"/>
      <c r="CH358" s="193">
        <f t="shared" si="1184"/>
        <v>0</v>
      </c>
      <c r="CI358" s="192"/>
      <c r="CJ358" s="193">
        <f t="shared" si="1185"/>
        <v>0</v>
      </c>
      <c r="CK358" s="192"/>
      <c r="CL358" s="193">
        <f t="shared" si="1186"/>
        <v>0</v>
      </c>
      <c r="CM358" s="192"/>
      <c r="CN358" s="193">
        <f t="shared" si="1187"/>
        <v>0</v>
      </c>
      <c r="CO358" s="192"/>
      <c r="CP358" s="193">
        <f t="shared" si="1188"/>
        <v>0</v>
      </c>
      <c r="CQ358" s="192"/>
      <c r="CR358" s="193">
        <f t="shared" si="1189"/>
        <v>0</v>
      </c>
      <c r="CS358" s="192"/>
      <c r="CT358" s="193">
        <f t="shared" si="1190"/>
        <v>0</v>
      </c>
      <c r="CU358" s="192"/>
      <c r="CV358" s="193">
        <f t="shared" si="1191"/>
        <v>0</v>
      </c>
      <c r="CW358" s="195"/>
      <c r="CX358" s="193">
        <f t="shared" si="1192"/>
        <v>0</v>
      </c>
      <c r="CY358" s="192"/>
      <c r="CZ358" s="196">
        <f t="shared" si="1193"/>
        <v>0</v>
      </c>
      <c r="DA358" s="192"/>
      <c r="DB358" s="193">
        <f t="shared" si="1194"/>
        <v>0</v>
      </c>
      <c r="DC358" s="198"/>
      <c r="DD358" s="193">
        <f t="shared" si="1195"/>
        <v>0</v>
      </c>
      <c r="DE358" s="192"/>
      <c r="DF358" s="193">
        <f t="shared" si="1196"/>
        <v>0</v>
      </c>
      <c r="DG358" s="192"/>
      <c r="DH358" s="193">
        <f t="shared" si="1197"/>
        <v>0</v>
      </c>
      <c r="DI358" s="192"/>
      <c r="DJ358" s="199">
        <f t="shared" si="1198"/>
        <v>0</v>
      </c>
      <c r="DK358" s="200">
        <f t="shared" si="1199"/>
        <v>33</v>
      </c>
      <c r="DL358" s="199">
        <f t="shared" si="1199"/>
        <v>10485386.912000002</v>
      </c>
      <c r="DN358" s="1">
        <f t="shared" si="1200"/>
        <v>366.63</v>
      </c>
      <c r="DO358" s="52">
        <f t="shared" si="1201"/>
        <v>366.63</v>
      </c>
      <c r="DQ358" s="52">
        <f t="shared" si="1202"/>
        <v>26.400000000000002</v>
      </c>
    </row>
    <row r="359" spans="1:121" ht="31.5" hidden="1" customHeight="1" x14ac:dyDescent="0.25">
      <c r="A359" s="128"/>
      <c r="B359" s="129">
        <v>314</v>
      </c>
      <c r="C359" s="101" t="s">
        <v>801</v>
      </c>
      <c r="D359" s="102" t="s">
        <v>802</v>
      </c>
      <c r="E359" s="89">
        <v>23150</v>
      </c>
      <c r="F359" s="141">
        <v>14.07</v>
      </c>
      <c r="G359" s="104">
        <v>1</v>
      </c>
      <c r="H359" s="105"/>
      <c r="I359" s="106">
        <v>1.4</v>
      </c>
      <c r="J359" s="106">
        <v>1.68</v>
      </c>
      <c r="K359" s="106">
        <v>2.23</v>
      </c>
      <c r="L359" s="107">
        <v>2.57</v>
      </c>
      <c r="M359" s="110"/>
      <c r="N359" s="109">
        <f t="shared" si="1148"/>
        <v>0</v>
      </c>
      <c r="O359" s="278"/>
      <c r="P359" s="110">
        <f t="shared" si="1149"/>
        <v>0</v>
      </c>
      <c r="Q359" s="110"/>
      <c r="R359" s="109">
        <f t="shared" si="1150"/>
        <v>0</v>
      </c>
      <c r="S359" s="110"/>
      <c r="T359" s="109">
        <f t="shared" si="1151"/>
        <v>0</v>
      </c>
      <c r="U359" s="110"/>
      <c r="V359" s="109">
        <f t="shared" si="1152"/>
        <v>0</v>
      </c>
      <c r="W359" s="110"/>
      <c r="X359" s="109">
        <f t="shared" si="1153"/>
        <v>0</v>
      </c>
      <c r="Y359" s="110"/>
      <c r="Z359" s="109">
        <f t="shared" si="1154"/>
        <v>0</v>
      </c>
      <c r="AA359" s="110"/>
      <c r="AB359" s="109">
        <f t="shared" si="1155"/>
        <v>0</v>
      </c>
      <c r="AC359" s="110"/>
      <c r="AD359" s="109">
        <f t="shared" si="1156"/>
        <v>0</v>
      </c>
      <c r="AE359" s="110"/>
      <c r="AF359" s="109">
        <f t="shared" si="1157"/>
        <v>0</v>
      </c>
      <c r="AG359" s="112"/>
      <c r="AH359" s="109">
        <f t="shared" si="1158"/>
        <v>0</v>
      </c>
      <c r="AI359" s="110"/>
      <c r="AJ359" s="109">
        <f t="shared" si="1159"/>
        <v>0</v>
      </c>
      <c r="AK359" s="110"/>
      <c r="AL359" s="110">
        <f t="shared" si="1160"/>
        <v>0</v>
      </c>
      <c r="AM359" s="110">
        <v>0</v>
      </c>
      <c r="AN359" s="109">
        <f t="shared" si="1161"/>
        <v>0</v>
      </c>
      <c r="AO359" s="132"/>
      <c r="AP359" s="109">
        <f t="shared" si="1162"/>
        <v>0</v>
      </c>
      <c r="AQ359" s="110"/>
      <c r="AR359" s="116">
        <f t="shared" si="1163"/>
        <v>0</v>
      </c>
      <c r="AS359" s="110"/>
      <c r="AT359" s="109">
        <f t="shared" si="1164"/>
        <v>0</v>
      </c>
      <c r="AU359" s="110"/>
      <c r="AV359" s="110">
        <f t="shared" si="1165"/>
        <v>0</v>
      </c>
      <c r="AW359" s="110"/>
      <c r="AX359" s="109">
        <f t="shared" si="1166"/>
        <v>0</v>
      </c>
      <c r="AY359" s="110"/>
      <c r="AZ359" s="109">
        <f t="shared" si="1167"/>
        <v>0</v>
      </c>
      <c r="BA359" s="110"/>
      <c r="BB359" s="109">
        <f t="shared" si="1168"/>
        <v>0</v>
      </c>
      <c r="BC359" s="110"/>
      <c r="BD359" s="109">
        <f t="shared" si="1169"/>
        <v>0</v>
      </c>
      <c r="BE359" s="110"/>
      <c r="BF359" s="109">
        <f t="shared" si="1170"/>
        <v>0</v>
      </c>
      <c r="BG359" s="110"/>
      <c r="BH359" s="109">
        <f t="shared" si="1171"/>
        <v>0</v>
      </c>
      <c r="BI359" s="110"/>
      <c r="BJ359" s="109">
        <f t="shared" si="1172"/>
        <v>0</v>
      </c>
      <c r="BK359" s="110"/>
      <c r="BL359" s="109">
        <f t="shared" si="1173"/>
        <v>0</v>
      </c>
      <c r="BM359" s="110"/>
      <c r="BN359" s="109">
        <f t="shared" si="1174"/>
        <v>0</v>
      </c>
      <c r="BO359" s="110"/>
      <c r="BP359" s="109">
        <f t="shared" si="1175"/>
        <v>0</v>
      </c>
      <c r="BQ359" s="110"/>
      <c r="BR359" s="109">
        <f t="shared" si="1176"/>
        <v>0</v>
      </c>
      <c r="BS359" s="110">
        <v>2</v>
      </c>
      <c r="BT359" s="116">
        <f t="shared" si="1177"/>
        <v>1203862.9679999999</v>
      </c>
      <c r="BU359" s="133"/>
      <c r="BV359" s="109">
        <f t="shared" si="1178"/>
        <v>0</v>
      </c>
      <c r="BW359" s="110"/>
      <c r="BX359" s="109">
        <f t="shared" si="1179"/>
        <v>0</v>
      </c>
      <c r="BY359" s="110"/>
      <c r="BZ359" s="109">
        <f t="shared" si="1180"/>
        <v>0</v>
      </c>
      <c r="CA359" s="110"/>
      <c r="CB359" s="109">
        <f t="shared" si="1181"/>
        <v>0</v>
      </c>
      <c r="CC359" s="134"/>
      <c r="CD359" s="110">
        <f t="shared" si="1182"/>
        <v>0</v>
      </c>
      <c r="CE359" s="110"/>
      <c r="CF359" s="109">
        <f t="shared" si="1183"/>
        <v>0</v>
      </c>
      <c r="CG359" s="110"/>
      <c r="CH359" s="109">
        <f t="shared" si="1184"/>
        <v>0</v>
      </c>
      <c r="CI359" s="110"/>
      <c r="CJ359" s="109">
        <f t="shared" si="1185"/>
        <v>0</v>
      </c>
      <c r="CK359" s="110"/>
      <c r="CL359" s="109">
        <f t="shared" si="1186"/>
        <v>0</v>
      </c>
      <c r="CM359" s="110"/>
      <c r="CN359" s="109">
        <f t="shared" si="1187"/>
        <v>0</v>
      </c>
      <c r="CO359" s="110"/>
      <c r="CP359" s="109">
        <f t="shared" si="1188"/>
        <v>0</v>
      </c>
      <c r="CQ359" s="110"/>
      <c r="CR359" s="109">
        <f t="shared" si="1189"/>
        <v>0</v>
      </c>
      <c r="CS359" s="110"/>
      <c r="CT359" s="109">
        <f t="shared" si="1190"/>
        <v>0</v>
      </c>
      <c r="CU359" s="110"/>
      <c r="CV359" s="109">
        <f t="shared" si="1191"/>
        <v>0</v>
      </c>
      <c r="CW359" s="132"/>
      <c r="CX359" s="109">
        <f t="shared" si="1192"/>
        <v>0</v>
      </c>
      <c r="CY359" s="110"/>
      <c r="CZ359" s="116">
        <f t="shared" si="1193"/>
        <v>0</v>
      </c>
      <c r="DA359" s="110"/>
      <c r="DB359" s="109">
        <f t="shared" si="1194"/>
        <v>0</v>
      </c>
      <c r="DC359" s="134"/>
      <c r="DD359" s="109">
        <f t="shared" si="1195"/>
        <v>0</v>
      </c>
      <c r="DE359" s="110"/>
      <c r="DF359" s="109">
        <f t="shared" si="1196"/>
        <v>0</v>
      </c>
      <c r="DG359" s="110"/>
      <c r="DH359" s="109">
        <f t="shared" si="1197"/>
        <v>0</v>
      </c>
      <c r="DI359" s="110"/>
      <c r="DJ359" s="122">
        <f t="shared" si="1198"/>
        <v>0</v>
      </c>
      <c r="DK359" s="123">
        <f t="shared" si="1199"/>
        <v>2</v>
      </c>
      <c r="DL359" s="122">
        <f t="shared" si="1199"/>
        <v>1203862.9679999999</v>
      </c>
      <c r="DM359" s="1"/>
      <c r="DN359" s="1">
        <f t="shared" si="1200"/>
        <v>28.14</v>
      </c>
      <c r="DO359" s="52">
        <f t="shared" si="1201"/>
        <v>28.14</v>
      </c>
      <c r="DQ359" s="52">
        <f t="shared" si="1202"/>
        <v>2</v>
      </c>
    </row>
    <row r="360" spans="1:121" s="127" customFormat="1" ht="18" hidden="1" customHeight="1" x14ac:dyDescent="0.25">
      <c r="A360" s="85">
        <v>34</v>
      </c>
      <c r="B360" s="138"/>
      <c r="C360" s="139"/>
      <c r="D360" s="88" t="s">
        <v>803</v>
      </c>
      <c r="E360" s="89">
        <v>23150</v>
      </c>
      <c r="F360" s="140">
        <v>1.18</v>
      </c>
      <c r="G360" s="124">
        <v>1</v>
      </c>
      <c r="H360" s="105"/>
      <c r="I360" s="125">
        <v>1.4</v>
      </c>
      <c r="J360" s="125">
        <v>1.68</v>
      </c>
      <c r="K360" s="125">
        <v>2.23</v>
      </c>
      <c r="L360" s="126">
        <v>2.57</v>
      </c>
      <c r="M360" s="95">
        <f>SUM(M361:M365)</f>
        <v>319</v>
      </c>
      <c r="N360" s="95">
        <f t="shared" ref="N360:BT360" si="1203">SUM(N361:N365)</f>
        <v>10548774.390000001</v>
      </c>
      <c r="O360" s="95">
        <f>SUM(O361:O365)</f>
        <v>0</v>
      </c>
      <c r="P360" s="95">
        <f t="shared" si="1203"/>
        <v>0</v>
      </c>
      <c r="Q360" s="95">
        <f t="shared" si="1203"/>
        <v>0</v>
      </c>
      <c r="R360" s="95">
        <f t="shared" si="1203"/>
        <v>0</v>
      </c>
      <c r="S360" s="95">
        <f>SUM(S361:S365)</f>
        <v>0</v>
      </c>
      <c r="T360" s="95">
        <f t="shared" si="1203"/>
        <v>0</v>
      </c>
      <c r="U360" s="95">
        <f>SUM(U361:U365)</f>
        <v>0</v>
      </c>
      <c r="V360" s="95">
        <f t="shared" si="1203"/>
        <v>0</v>
      </c>
      <c r="W360" s="95">
        <f t="shared" si="1203"/>
        <v>0</v>
      </c>
      <c r="X360" s="95">
        <f t="shared" si="1203"/>
        <v>0</v>
      </c>
      <c r="Y360" s="95">
        <f>SUM(Y361:Y365)</f>
        <v>0</v>
      </c>
      <c r="Z360" s="95">
        <f t="shared" si="1203"/>
        <v>0</v>
      </c>
      <c r="AA360" s="95">
        <f>SUM(AA361:AA365)</f>
        <v>0</v>
      </c>
      <c r="AB360" s="95">
        <f t="shared" si="1203"/>
        <v>0</v>
      </c>
      <c r="AC360" s="95">
        <f>SUM(AC361:AC365)</f>
        <v>0</v>
      </c>
      <c r="AD360" s="95">
        <f t="shared" si="1203"/>
        <v>0</v>
      </c>
      <c r="AE360" s="95">
        <f t="shared" si="1203"/>
        <v>0</v>
      </c>
      <c r="AF360" s="95">
        <f t="shared" si="1203"/>
        <v>0</v>
      </c>
      <c r="AG360" s="95">
        <f>SUM(AG361:AG365)</f>
        <v>394</v>
      </c>
      <c r="AH360" s="95">
        <f t="shared" si="1203"/>
        <v>13966635.76</v>
      </c>
      <c r="AI360" s="95">
        <f>SUM(AI361:AI365)</f>
        <v>2</v>
      </c>
      <c r="AJ360" s="95">
        <f t="shared" si="1203"/>
        <v>63458.78</v>
      </c>
      <c r="AK360" s="95">
        <f>SUM(AK361:AK365)</f>
        <v>0</v>
      </c>
      <c r="AL360" s="95">
        <f t="shared" si="1203"/>
        <v>0</v>
      </c>
      <c r="AM360" s="95">
        <f>SUM(AM361:AM365)</f>
        <v>328</v>
      </c>
      <c r="AN360" s="95">
        <f t="shared" si="1203"/>
        <v>15499200.948000001</v>
      </c>
      <c r="AO360" s="95">
        <f>SUM(AO361:AO365)</f>
        <v>0</v>
      </c>
      <c r="AP360" s="95">
        <f t="shared" si="1203"/>
        <v>0</v>
      </c>
      <c r="AQ360" s="95">
        <f t="shared" si="1203"/>
        <v>0</v>
      </c>
      <c r="AR360" s="95">
        <f t="shared" si="1203"/>
        <v>0</v>
      </c>
      <c r="AS360" s="95">
        <f t="shared" si="1203"/>
        <v>0</v>
      </c>
      <c r="AT360" s="95">
        <f t="shared" si="1203"/>
        <v>0</v>
      </c>
      <c r="AU360" s="95">
        <f>SUM(AU361:AU365)</f>
        <v>5</v>
      </c>
      <c r="AV360" s="95">
        <f t="shared" si="1203"/>
        <v>237727.35</v>
      </c>
      <c r="AW360" s="95">
        <f>SUM(AW361:AW365)</f>
        <v>0</v>
      </c>
      <c r="AX360" s="95">
        <f>SUM(AX361:AX365)</f>
        <v>0</v>
      </c>
      <c r="AY360" s="95">
        <f>SUM(AY361:AY365)</f>
        <v>0</v>
      </c>
      <c r="AZ360" s="95">
        <f t="shared" si="1203"/>
        <v>0</v>
      </c>
      <c r="BA360" s="95">
        <f>SUM(BA361:BA365)</f>
        <v>0</v>
      </c>
      <c r="BB360" s="95">
        <f t="shared" si="1203"/>
        <v>0</v>
      </c>
      <c r="BC360" s="95">
        <f>SUM(BC361:BC365)</f>
        <v>0</v>
      </c>
      <c r="BD360" s="95">
        <f t="shared" si="1203"/>
        <v>0</v>
      </c>
      <c r="BE360" s="95">
        <f t="shared" si="1203"/>
        <v>0</v>
      </c>
      <c r="BF360" s="95">
        <f t="shared" si="1203"/>
        <v>0</v>
      </c>
      <c r="BG360" s="95">
        <f>SUM(BG361:BG365)</f>
        <v>0</v>
      </c>
      <c r="BH360" s="95">
        <f t="shared" si="1203"/>
        <v>0</v>
      </c>
      <c r="BI360" s="95">
        <f>SUM(BI361:BI365)</f>
        <v>0</v>
      </c>
      <c r="BJ360" s="95">
        <f t="shared" si="1203"/>
        <v>0</v>
      </c>
      <c r="BK360" s="95">
        <f>SUM(BK361:BK365)</f>
        <v>0</v>
      </c>
      <c r="BL360" s="95">
        <f t="shared" si="1203"/>
        <v>0</v>
      </c>
      <c r="BM360" s="95">
        <f>SUM(BM361:BM365)</f>
        <v>4</v>
      </c>
      <c r="BN360" s="95">
        <f t="shared" si="1203"/>
        <v>176180.75999999998</v>
      </c>
      <c r="BO360" s="95">
        <f t="shared" si="1203"/>
        <v>0</v>
      </c>
      <c r="BP360" s="95">
        <f t="shared" si="1203"/>
        <v>0</v>
      </c>
      <c r="BQ360" s="95">
        <f t="shared" si="1203"/>
        <v>21</v>
      </c>
      <c r="BR360" s="95">
        <f t="shared" si="1203"/>
        <v>930421.09439999994</v>
      </c>
      <c r="BS360" s="95">
        <f>SUM(BS361:BS365)</f>
        <v>11</v>
      </c>
      <c r="BT360" s="97">
        <f t="shared" si="1203"/>
        <v>412410.76799999998</v>
      </c>
      <c r="BU360" s="98">
        <f>SUM(BU361:BU365)</f>
        <v>0</v>
      </c>
      <c r="BV360" s="95">
        <f t="shared" ref="BV360:DQ360" si="1204">SUM(BV361:BV365)</f>
        <v>0</v>
      </c>
      <c r="BW360" s="95">
        <f>SUM(BW361:BW365)</f>
        <v>0</v>
      </c>
      <c r="BX360" s="95">
        <f t="shared" si="1204"/>
        <v>0</v>
      </c>
      <c r="BY360" s="95">
        <f t="shared" si="1204"/>
        <v>0</v>
      </c>
      <c r="BZ360" s="95">
        <f t="shared" si="1204"/>
        <v>0</v>
      </c>
      <c r="CA360" s="95">
        <f>SUM(CA361:CA365)</f>
        <v>0</v>
      </c>
      <c r="CB360" s="95">
        <f>SUM(CB361:CB365)</f>
        <v>0</v>
      </c>
      <c r="CC360" s="99">
        <f t="shared" si="1204"/>
        <v>0</v>
      </c>
      <c r="CD360" s="95">
        <f t="shared" si="1204"/>
        <v>0</v>
      </c>
      <c r="CE360" s="95">
        <f>SUM(CE361:CE365)</f>
        <v>0</v>
      </c>
      <c r="CF360" s="95">
        <f t="shared" si="1204"/>
        <v>0</v>
      </c>
      <c r="CG360" s="95">
        <f>SUM(CG361:CG365)</f>
        <v>0</v>
      </c>
      <c r="CH360" s="95">
        <f t="shared" si="1204"/>
        <v>0</v>
      </c>
      <c r="CI360" s="95">
        <f>SUM(CI361:CI365)</f>
        <v>0</v>
      </c>
      <c r="CJ360" s="95">
        <f t="shared" si="1204"/>
        <v>0</v>
      </c>
      <c r="CK360" s="95">
        <f>SUM(CK361:CK365)</f>
        <v>5</v>
      </c>
      <c r="CL360" s="95">
        <f t="shared" si="1204"/>
        <v>173069.4</v>
      </c>
      <c r="CM360" s="95">
        <f t="shared" si="1204"/>
        <v>0</v>
      </c>
      <c r="CN360" s="95">
        <f t="shared" si="1204"/>
        <v>0</v>
      </c>
      <c r="CO360" s="95">
        <f t="shared" si="1204"/>
        <v>0</v>
      </c>
      <c r="CP360" s="95">
        <f t="shared" si="1204"/>
        <v>0</v>
      </c>
      <c r="CQ360" s="95">
        <f t="shared" si="1204"/>
        <v>0</v>
      </c>
      <c r="CR360" s="95">
        <f t="shared" si="1204"/>
        <v>0</v>
      </c>
      <c r="CS360" s="95">
        <f t="shared" si="1204"/>
        <v>25</v>
      </c>
      <c r="CT360" s="95">
        <f t="shared" si="1204"/>
        <v>1038416.3999999999</v>
      </c>
      <c r="CU360" s="95">
        <f t="shared" si="1204"/>
        <v>0</v>
      </c>
      <c r="CV360" s="95">
        <f t="shared" si="1204"/>
        <v>0</v>
      </c>
      <c r="CW360" s="95">
        <f>SUM(CW361:CW365)</f>
        <v>0</v>
      </c>
      <c r="CX360" s="95">
        <f t="shared" si="1204"/>
        <v>0</v>
      </c>
      <c r="CY360" s="95">
        <f t="shared" si="1204"/>
        <v>0</v>
      </c>
      <c r="CZ360" s="95">
        <f t="shared" si="1204"/>
        <v>0</v>
      </c>
      <c r="DA360" s="95">
        <f>SUM(DA361:DA365)</f>
        <v>0</v>
      </c>
      <c r="DB360" s="95">
        <f t="shared" si="1204"/>
        <v>0</v>
      </c>
      <c r="DC360" s="95">
        <f t="shared" si="1204"/>
        <v>3</v>
      </c>
      <c r="DD360" s="95">
        <f t="shared" si="1204"/>
        <v>103841.64</v>
      </c>
      <c r="DE360" s="95">
        <f>SUM(DE361:DE365)</f>
        <v>0</v>
      </c>
      <c r="DF360" s="95">
        <f t="shared" si="1204"/>
        <v>0</v>
      </c>
      <c r="DG360" s="95">
        <f>SUM(DG361:DG365)</f>
        <v>5</v>
      </c>
      <c r="DH360" s="95">
        <f t="shared" si="1204"/>
        <v>275674.82999999996</v>
      </c>
      <c r="DI360" s="95">
        <f>SUM(DI361:DI365)</f>
        <v>20</v>
      </c>
      <c r="DJ360" s="95">
        <f t="shared" si="1204"/>
        <v>1175512.0889999999</v>
      </c>
      <c r="DK360" s="95">
        <f t="shared" si="1204"/>
        <v>1142</v>
      </c>
      <c r="DL360" s="95">
        <f t="shared" si="1204"/>
        <v>44601324.209399991</v>
      </c>
      <c r="DM360" s="95">
        <f t="shared" si="1204"/>
        <v>0</v>
      </c>
      <c r="DN360" s="95">
        <f t="shared" si="1204"/>
        <v>1144.3500000000001</v>
      </c>
      <c r="DO360" s="95">
        <f t="shared" si="1204"/>
        <v>1144.3500000000001</v>
      </c>
      <c r="DQ360" s="95">
        <f t="shared" si="1204"/>
        <v>1142</v>
      </c>
    </row>
    <row r="361" spans="1:121" ht="45" hidden="1" customHeight="1" x14ac:dyDescent="0.25">
      <c r="A361" s="128"/>
      <c r="B361" s="129">
        <v>315</v>
      </c>
      <c r="C361" s="101" t="s">
        <v>804</v>
      </c>
      <c r="D361" s="281" t="s">
        <v>805</v>
      </c>
      <c r="E361" s="89">
        <v>23150</v>
      </c>
      <c r="F361" s="130">
        <v>0.89</v>
      </c>
      <c r="G361" s="104">
        <v>1</v>
      </c>
      <c r="H361" s="105"/>
      <c r="I361" s="106">
        <v>1.4</v>
      </c>
      <c r="J361" s="106">
        <v>1.68</v>
      </c>
      <c r="K361" s="106">
        <v>2.23</v>
      </c>
      <c r="L361" s="107">
        <v>2.57</v>
      </c>
      <c r="M361" s="110">
        <v>181</v>
      </c>
      <c r="N361" s="109">
        <f>(M361*$E361*$F361*$G361*$I361*$N$11)</f>
        <v>5743019.5899999999</v>
      </c>
      <c r="O361" s="110"/>
      <c r="P361" s="110">
        <f>(O361*$E361*$F361*$G361*$I361*$P$11)</f>
        <v>0</v>
      </c>
      <c r="Q361" s="110"/>
      <c r="R361" s="109">
        <f>(Q361*$E361*$F361*$G361*$I361*$R$11)</f>
        <v>0</v>
      </c>
      <c r="S361" s="110"/>
      <c r="T361" s="109">
        <f t="shared" ref="T361:T365" si="1205">(S361/12*2*$E361*$F361*$G361*$I361*$T$11)+(S361/12*10*$E361*$F361*$G361*$I361*$T$12)</f>
        <v>0</v>
      </c>
      <c r="U361" s="110">
        <v>0</v>
      </c>
      <c r="V361" s="109">
        <f>(U361*$E361*$F361*$G361*$I361*$V$11)</f>
        <v>0</v>
      </c>
      <c r="W361" s="110">
        <v>0</v>
      </c>
      <c r="X361" s="109">
        <f>(W361*$E361*$F361*$G361*$I361*$X$11)</f>
        <v>0</v>
      </c>
      <c r="Y361" s="110"/>
      <c r="Z361" s="109">
        <f>(Y361*$E361*$F361*$G361*$I361*$Z$11)</f>
        <v>0</v>
      </c>
      <c r="AA361" s="110">
        <v>0</v>
      </c>
      <c r="AB361" s="109">
        <f>(AA361*$E361*$F361*$G361*$I361*$AB$11)</f>
        <v>0</v>
      </c>
      <c r="AC361" s="110"/>
      <c r="AD361" s="109">
        <f>(AC361*$E361*$F361*$G361*$I361*$AD$11)</f>
        <v>0</v>
      </c>
      <c r="AE361" s="110">
        <v>0</v>
      </c>
      <c r="AF361" s="109">
        <f>(AE361*$E361*$F361*$G361*$I361*$AF$11)</f>
        <v>0</v>
      </c>
      <c r="AG361" s="110">
        <v>219</v>
      </c>
      <c r="AH361" s="109">
        <f>(AG361*$E361*$F361*$G361*$I361*$AH$11)</f>
        <v>6948736.4100000001</v>
      </c>
      <c r="AI361" s="110">
        <v>2</v>
      </c>
      <c r="AJ361" s="109">
        <f>(AI361*$E361*$F361*$G361*$I361*$AJ$11)</f>
        <v>63458.78</v>
      </c>
      <c r="AK361" s="110">
        <v>0</v>
      </c>
      <c r="AL361" s="110">
        <f>(AK361*$E361*$F361*$G361*$I361*$AL$11)</f>
        <v>0</v>
      </c>
      <c r="AM361" s="110">
        <v>176</v>
      </c>
      <c r="AN361" s="109">
        <f>(AM361*$E361*$F361*$G361*$J361*$AN$11)</f>
        <v>6701247.1680000005</v>
      </c>
      <c r="AO361" s="132">
        <v>0</v>
      </c>
      <c r="AP361" s="109">
        <f>(AO361*$E361*$F361*$G361*$J361*$AP$11)</f>
        <v>0</v>
      </c>
      <c r="AQ361" s="110">
        <v>0</v>
      </c>
      <c r="AR361" s="116">
        <f>(AQ361*$E361*$F361*$G361*$J361*$AR$11)</f>
        <v>0</v>
      </c>
      <c r="AS361" s="110"/>
      <c r="AT361" s="109">
        <f>(AS361*$E361*$F361*$G361*$I361*$AT$11)</f>
        <v>0</v>
      </c>
      <c r="AU361" s="110"/>
      <c r="AV361" s="110">
        <f>(AU361*$E361*$F361*$G361*$I361*$AV$11)</f>
        <v>0</v>
      </c>
      <c r="AW361" s="110"/>
      <c r="AX361" s="109">
        <f>(AW361*$E361*$F361*$G361*$I361*$AX$11)</f>
        <v>0</v>
      </c>
      <c r="AY361" s="110">
        <v>0</v>
      </c>
      <c r="AZ361" s="109">
        <f>(AY361*$E361*$F361*$G361*$I361*$AZ$11)</f>
        <v>0</v>
      </c>
      <c r="BA361" s="110">
        <v>0</v>
      </c>
      <c r="BB361" s="109">
        <f>(BA361*$E361*$F361*$G361*$I361*$BB$11)</f>
        <v>0</v>
      </c>
      <c r="BC361" s="110">
        <v>0</v>
      </c>
      <c r="BD361" s="109">
        <f>(BC361*$E361*$F361*$G361*$I361*$BD$11)</f>
        <v>0</v>
      </c>
      <c r="BE361" s="110"/>
      <c r="BF361" s="109">
        <f>(BE361*$E361*$F361*$G361*$I361*$BF$11)</f>
        <v>0</v>
      </c>
      <c r="BG361" s="110"/>
      <c r="BH361" s="109">
        <f>(BG361*$E361*$F361*$G361*$J361*$BH$11)</f>
        <v>0</v>
      </c>
      <c r="BI361" s="110"/>
      <c r="BJ361" s="109">
        <f>(BI361*$E361*$F361*$G361*$J361*$BJ$11)</f>
        <v>0</v>
      </c>
      <c r="BK361" s="110">
        <v>0</v>
      </c>
      <c r="BL361" s="109">
        <f>(BK361*$E361*$F361*$G361*$J361*$BL$11)</f>
        <v>0</v>
      </c>
      <c r="BM361" s="110">
        <v>1</v>
      </c>
      <c r="BN361" s="109">
        <f>(BM361*$E361*$F361*$G361*$J361*$BN$11)</f>
        <v>34613.879999999997</v>
      </c>
      <c r="BO361" s="110">
        <v>0</v>
      </c>
      <c r="BP361" s="109">
        <f>(BO361*$E361*$F361*$G361*$J361*$BP$11)</f>
        <v>0</v>
      </c>
      <c r="BQ361" s="110">
        <v>21</v>
      </c>
      <c r="BR361" s="109">
        <f>(BQ361*$E361*$F361*$G361*$J361*$BR$11)</f>
        <v>930421.09439999994</v>
      </c>
      <c r="BS361" s="110">
        <v>10</v>
      </c>
      <c r="BT361" s="116">
        <f>(BS361*$E361*$F361*$G361*$J361*$BT$11)</f>
        <v>380752.68</v>
      </c>
      <c r="BU361" s="133">
        <v>0</v>
      </c>
      <c r="BV361" s="109">
        <f>(BU361*$E361*$F361*$G361*$I361*$BV$11)</f>
        <v>0</v>
      </c>
      <c r="BW361" s="110">
        <v>0</v>
      </c>
      <c r="BX361" s="109">
        <f>(BW361*$E361*$F361*$G361*$I361*$BX$11)</f>
        <v>0</v>
      </c>
      <c r="BY361" s="110">
        <v>0</v>
      </c>
      <c r="BZ361" s="109">
        <f>(BY361*$E361*$F361*$G361*$I361*$BZ$11)</f>
        <v>0</v>
      </c>
      <c r="CA361" s="110"/>
      <c r="CB361" s="109">
        <f>(CA361*$E361*$F361*$G361*$J361*$CB$11)</f>
        <v>0</v>
      </c>
      <c r="CC361" s="134"/>
      <c r="CD361" s="110">
        <f>(CC361*$E361*$F361*$G361*$I361*$CD$11)</f>
        <v>0</v>
      </c>
      <c r="CE361" s="110">
        <v>0</v>
      </c>
      <c r="CF361" s="109">
        <f>(CE361*$E361*$F361*$G361*$I361*$CF$11)</f>
        <v>0</v>
      </c>
      <c r="CG361" s="110"/>
      <c r="CH361" s="109">
        <f>(CG361*$E361*$F361*$G361*$I361*$CH$11)</f>
        <v>0</v>
      </c>
      <c r="CI361" s="110"/>
      <c r="CJ361" s="109">
        <f>(CI361*$E361*$F361*$G361*$I361*$CJ$11)</f>
        <v>0</v>
      </c>
      <c r="CK361" s="110">
        <v>5</v>
      </c>
      <c r="CL361" s="109">
        <f>(CK361*$E361*$F361*$G361*$I361*$CL$11)</f>
        <v>173069.4</v>
      </c>
      <c r="CM361" s="110"/>
      <c r="CN361" s="109">
        <f>(CM361*$E361*$F361*$G361*$I361*$CN$11)</f>
        <v>0</v>
      </c>
      <c r="CO361" s="110"/>
      <c r="CP361" s="109">
        <f>(CO361*$E361*$F361*$G361*$I361*$CP$11)</f>
        <v>0</v>
      </c>
      <c r="CQ361" s="110"/>
      <c r="CR361" s="109">
        <f>(CQ361*$E361*$F361*$G361*$J361*$CR$11)</f>
        <v>0</v>
      </c>
      <c r="CS361" s="110">
        <v>25</v>
      </c>
      <c r="CT361" s="109">
        <f>(CS361*$E361*$F361*$G361*$J361*$CT$11)</f>
        <v>1038416.3999999999</v>
      </c>
      <c r="CU361" s="110">
        <v>0</v>
      </c>
      <c r="CV361" s="109">
        <f>(CU361*$E361*$F361*$G361*$J361*$CV$11)</f>
        <v>0</v>
      </c>
      <c r="CW361" s="132">
        <v>0</v>
      </c>
      <c r="CX361" s="109">
        <f>(CW361*$E361*$F361*$G361*$J361*$CX$11)</f>
        <v>0</v>
      </c>
      <c r="CY361" s="110">
        <v>0</v>
      </c>
      <c r="CZ361" s="116">
        <f>(CY361*$E361*$F361*$G361*$J361*$CZ$11)</f>
        <v>0</v>
      </c>
      <c r="DA361" s="110"/>
      <c r="DB361" s="109">
        <f>(DA361*$E361*$F361*$G361*$J361*$DB$11)</f>
        <v>0</v>
      </c>
      <c r="DC361" s="134">
        <v>3</v>
      </c>
      <c r="DD361" s="109">
        <f>(DC361*$E361*$F361*$G361*$J361*$DD$11)</f>
        <v>103841.64</v>
      </c>
      <c r="DE361" s="110"/>
      <c r="DF361" s="109">
        <f>(DE361*$E361*$F361*$G361*$J361*$DF$11)</f>
        <v>0</v>
      </c>
      <c r="DG361" s="110">
        <v>5</v>
      </c>
      <c r="DH361" s="109">
        <f>(DG361*$E361*$F361*$G361*$K361*$DH$11)</f>
        <v>275674.82999999996</v>
      </c>
      <c r="DI361" s="110">
        <v>20</v>
      </c>
      <c r="DJ361" s="122">
        <f>(DI361*$E361*$F361*$G361*$L361*$DJ$11)</f>
        <v>1175512.0889999999</v>
      </c>
      <c r="DK361" s="123">
        <f t="shared" ref="DK361:DL365" si="1206">SUM(M361,O361,Q361,S361,U361,W361,Y361,AA361,AC361,AE361,AG361,AI361,AO361,AS361,AU361,BY361,AK361,AY361,BA361,BC361,CO361,BE361,BG361,AM361,BK361,AQ361,CQ361,BM361,CS361,BO361,BQ361,BS361,CA361,BU361,BW361,CC361,CE361,CG361,CI361,CK361,CM361,CU361,CW361,BI361,AW361,CY361,DA361,DC361,DE361,DG361,DI361)</f>
        <v>668</v>
      </c>
      <c r="DL361" s="122">
        <f t="shared" si="1206"/>
        <v>23568763.961399995</v>
      </c>
      <c r="DM361" s="1"/>
      <c r="DN361" s="1">
        <f>DK361*F361</f>
        <v>594.52</v>
      </c>
      <c r="DO361" s="52">
        <f>DK361*F361</f>
        <v>594.52</v>
      </c>
      <c r="DQ361" s="52">
        <f>DK361*G361</f>
        <v>668</v>
      </c>
    </row>
    <row r="362" spans="1:121" ht="30" hidden="1" customHeight="1" x14ac:dyDescent="0.25">
      <c r="A362" s="128"/>
      <c r="B362" s="129">
        <v>316</v>
      </c>
      <c r="C362" s="101" t="s">
        <v>806</v>
      </c>
      <c r="D362" s="102" t="s">
        <v>807</v>
      </c>
      <c r="E362" s="89">
        <v>23150</v>
      </c>
      <c r="F362" s="130">
        <v>0.74</v>
      </c>
      <c r="G362" s="104">
        <v>1</v>
      </c>
      <c r="H362" s="105"/>
      <c r="I362" s="106">
        <v>1.4</v>
      </c>
      <c r="J362" s="106">
        <v>1.68</v>
      </c>
      <c r="K362" s="106">
        <v>2.23</v>
      </c>
      <c r="L362" s="107">
        <v>2.57</v>
      </c>
      <c r="M362" s="110">
        <v>85</v>
      </c>
      <c r="N362" s="109">
        <f>(M362*$E362*$F362*$G362*$I362*$N$11)</f>
        <v>2242447.9</v>
      </c>
      <c r="O362" s="110"/>
      <c r="P362" s="110">
        <f>(O362*$E362*$F362*$G362*$I362*$P$11)</f>
        <v>0</v>
      </c>
      <c r="Q362" s="110"/>
      <c r="R362" s="109">
        <f>(Q362*$E362*$F362*$G362*$I362*$R$11)</f>
        <v>0</v>
      </c>
      <c r="S362" s="110"/>
      <c r="T362" s="109">
        <f t="shared" si="1205"/>
        <v>0</v>
      </c>
      <c r="U362" s="110">
        <v>0</v>
      </c>
      <c r="V362" s="109">
        <f>(U362*$E362*$F362*$G362*$I362*$V$11)</f>
        <v>0</v>
      </c>
      <c r="W362" s="110">
        <v>0</v>
      </c>
      <c r="X362" s="109">
        <f>(W362*$E362*$F362*$G362*$I362*$X$11)</f>
        <v>0</v>
      </c>
      <c r="Y362" s="110"/>
      <c r="Z362" s="109">
        <f>(Y362*$E362*$F362*$G362*$I362*$Z$11)</f>
        <v>0</v>
      </c>
      <c r="AA362" s="110">
        <v>0</v>
      </c>
      <c r="AB362" s="109">
        <f>(AA362*$E362*$F362*$G362*$I362*$AB$11)</f>
        <v>0</v>
      </c>
      <c r="AC362" s="110"/>
      <c r="AD362" s="109">
        <f>(AC362*$E362*$F362*$G362*$I362*$AD$11)</f>
        <v>0</v>
      </c>
      <c r="AE362" s="110">
        <v>0</v>
      </c>
      <c r="AF362" s="109">
        <f>(AE362*$E362*$F362*$G362*$I362*$AF$11)</f>
        <v>0</v>
      </c>
      <c r="AG362" s="110">
        <v>70</v>
      </c>
      <c r="AH362" s="109">
        <f>(AG362*$E362*$F362*$G362*$I362*$AH$11)</f>
        <v>1846721.8</v>
      </c>
      <c r="AI362" s="110"/>
      <c r="AJ362" s="109">
        <f>(AI362*$E362*$F362*$G362*$I362*$AJ$11)</f>
        <v>0</v>
      </c>
      <c r="AK362" s="110">
        <v>0</v>
      </c>
      <c r="AL362" s="110">
        <f>(AK362*$E362*$F362*$G362*$I362*$AL$11)</f>
        <v>0</v>
      </c>
      <c r="AM362" s="110">
        <v>10</v>
      </c>
      <c r="AN362" s="109">
        <f>(AM362*$E362*$F362*$G362*$J362*$AN$11)</f>
        <v>316580.88</v>
      </c>
      <c r="AO362" s="132">
        <v>0</v>
      </c>
      <c r="AP362" s="109">
        <f>(AO362*$E362*$F362*$G362*$J362*$AP$11)</f>
        <v>0</v>
      </c>
      <c r="AQ362" s="110">
        <v>0</v>
      </c>
      <c r="AR362" s="116">
        <f>(AQ362*$E362*$F362*$G362*$J362*$AR$11)</f>
        <v>0</v>
      </c>
      <c r="AS362" s="110"/>
      <c r="AT362" s="109">
        <f>(AS362*$E362*$F362*$G362*$I362*$AT$11)</f>
        <v>0</v>
      </c>
      <c r="AU362" s="110"/>
      <c r="AV362" s="110">
        <f>(AU362*$E362*$F362*$G362*$I362*$AV$11)</f>
        <v>0</v>
      </c>
      <c r="AW362" s="110"/>
      <c r="AX362" s="109">
        <f>(AW362*$E362*$F362*$G362*$I362*$AX$11)</f>
        <v>0</v>
      </c>
      <c r="AY362" s="110">
        <v>0</v>
      </c>
      <c r="AZ362" s="109">
        <f>(AY362*$E362*$F362*$G362*$I362*$AZ$11)</f>
        <v>0</v>
      </c>
      <c r="BA362" s="110">
        <v>0</v>
      </c>
      <c r="BB362" s="109">
        <f>(BA362*$E362*$F362*$G362*$I362*$BB$11)</f>
        <v>0</v>
      </c>
      <c r="BC362" s="110">
        <v>0</v>
      </c>
      <c r="BD362" s="109">
        <f>(BC362*$E362*$F362*$G362*$I362*$BD$11)</f>
        <v>0</v>
      </c>
      <c r="BE362" s="110"/>
      <c r="BF362" s="109">
        <f>(BE362*$E362*$F362*$G362*$I362*$BF$11)</f>
        <v>0</v>
      </c>
      <c r="BG362" s="110"/>
      <c r="BH362" s="109">
        <f>(BG362*$E362*$F362*$G362*$J362*$BH$11)</f>
        <v>0</v>
      </c>
      <c r="BI362" s="110">
        <v>0</v>
      </c>
      <c r="BJ362" s="109">
        <f>(BI362*$E362*$F362*$G362*$J362*$BJ$11)</f>
        <v>0</v>
      </c>
      <c r="BK362" s="110">
        <v>0</v>
      </c>
      <c r="BL362" s="109">
        <f>(BK362*$E362*$F362*$G362*$J362*$BL$11)</f>
        <v>0</v>
      </c>
      <c r="BM362" s="110">
        <v>1</v>
      </c>
      <c r="BN362" s="109">
        <f>(BM362*$E362*$F362*$G362*$J362*$BN$11)</f>
        <v>28780.079999999998</v>
      </c>
      <c r="BO362" s="110"/>
      <c r="BP362" s="109">
        <f>(BO362*$E362*$F362*$G362*$J362*$BP$11)</f>
        <v>0</v>
      </c>
      <c r="BQ362" s="110"/>
      <c r="BR362" s="109">
        <f>(BQ362*$E362*$F362*$G362*$J362*$BR$11)</f>
        <v>0</v>
      </c>
      <c r="BS362" s="110">
        <v>1</v>
      </c>
      <c r="BT362" s="116">
        <f>(BS362*$E362*$F362*$G362*$J362*$BT$11)</f>
        <v>31658.088</v>
      </c>
      <c r="BU362" s="133">
        <v>0</v>
      </c>
      <c r="BV362" s="109">
        <f>(BU362*$E362*$F362*$G362*$I362*$BV$11)</f>
        <v>0</v>
      </c>
      <c r="BW362" s="110">
        <v>0</v>
      </c>
      <c r="BX362" s="109">
        <f>(BW362*$E362*$F362*$G362*$I362*$BX$11)</f>
        <v>0</v>
      </c>
      <c r="BY362" s="110">
        <v>0</v>
      </c>
      <c r="BZ362" s="109">
        <f>(BY362*$E362*$F362*$G362*$I362*$BZ$11)</f>
        <v>0</v>
      </c>
      <c r="CA362" s="110"/>
      <c r="CB362" s="109">
        <f>(CA362*$E362*$F362*$G362*$J362*$CB$11)</f>
        <v>0</v>
      </c>
      <c r="CC362" s="134"/>
      <c r="CD362" s="110">
        <f>(CC362*$E362*$F362*$G362*$I362*$CD$11)</f>
        <v>0</v>
      </c>
      <c r="CE362" s="110">
        <v>0</v>
      </c>
      <c r="CF362" s="109">
        <f>(CE362*$E362*$F362*$G362*$I362*$CF$11)</f>
        <v>0</v>
      </c>
      <c r="CG362" s="110"/>
      <c r="CH362" s="109">
        <f>(CG362*$E362*$F362*$G362*$I362*$CH$11)</f>
        <v>0</v>
      </c>
      <c r="CI362" s="110"/>
      <c r="CJ362" s="109">
        <f>(CI362*$E362*$F362*$G362*$I362*$CJ$11)</f>
        <v>0</v>
      </c>
      <c r="CK362" s="110"/>
      <c r="CL362" s="109">
        <f>(CK362*$E362*$F362*$G362*$I362*$CL$11)</f>
        <v>0</v>
      </c>
      <c r="CM362" s="110"/>
      <c r="CN362" s="109">
        <f>(CM362*$E362*$F362*$G362*$I362*$CN$11)</f>
        <v>0</v>
      </c>
      <c r="CO362" s="110"/>
      <c r="CP362" s="109">
        <f>(CO362*$E362*$F362*$G362*$I362*$CP$11)</f>
        <v>0</v>
      </c>
      <c r="CQ362" s="110"/>
      <c r="CR362" s="109">
        <f>(CQ362*$E362*$F362*$G362*$J362*$CR$11)</f>
        <v>0</v>
      </c>
      <c r="CS362" s="110"/>
      <c r="CT362" s="109">
        <f>(CS362*$E362*$F362*$G362*$J362*$CT$11)</f>
        <v>0</v>
      </c>
      <c r="CU362" s="110">
        <v>0</v>
      </c>
      <c r="CV362" s="109">
        <f>(CU362*$E362*$F362*$G362*$J362*$CV$11)</f>
        <v>0</v>
      </c>
      <c r="CW362" s="132">
        <v>0</v>
      </c>
      <c r="CX362" s="109">
        <f>(CW362*$E362*$F362*$G362*$J362*$CX$11)</f>
        <v>0</v>
      </c>
      <c r="CY362" s="110">
        <v>0</v>
      </c>
      <c r="CZ362" s="116">
        <f>(CY362*$E362*$F362*$G362*$J362*$CZ$11)</f>
        <v>0</v>
      </c>
      <c r="DA362" s="110">
        <v>0</v>
      </c>
      <c r="DB362" s="109">
        <f>(DA362*$E362*$F362*$G362*$J362*$DB$11)</f>
        <v>0</v>
      </c>
      <c r="DC362" s="134"/>
      <c r="DD362" s="109">
        <f>(DC362*$E362*$F362*$G362*$J362*$DD$11)</f>
        <v>0</v>
      </c>
      <c r="DE362" s="110"/>
      <c r="DF362" s="109">
        <f>(DE362*$E362*$F362*$G362*$J362*$DF$11)</f>
        <v>0</v>
      </c>
      <c r="DG362" s="110"/>
      <c r="DH362" s="109">
        <f>(DG362*$E362*$F362*$G362*$K362*$DH$11)</f>
        <v>0</v>
      </c>
      <c r="DI362" s="110"/>
      <c r="DJ362" s="122">
        <f>(DI362*$E362*$F362*$G362*$L362*$DJ$11)</f>
        <v>0</v>
      </c>
      <c r="DK362" s="123">
        <f t="shared" si="1206"/>
        <v>167</v>
      </c>
      <c r="DL362" s="122">
        <f t="shared" si="1206"/>
        <v>4466188.7480000006</v>
      </c>
      <c r="DM362" s="1"/>
      <c r="DN362" s="1">
        <f>DK362*F362</f>
        <v>123.58</v>
      </c>
      <c r="DO362" s="52">
        <f>DK362*F362</f>
        <v>123.58</v>
      </c>
      <c r="DQ362" s="52">
        <f>DK362*G362</f>
        <v>167</v>
      </c>
    </row>
    <row r="363" spans="1:121" ht="27" hidden="1" customHeight="1" x14ac:dyDescent="0.25">
      <c r="A363" s="128"/>
      <c r="B363" s="129">
        <v>317</v>
      </c>
      <c r="C363" s="101" t="s">
        <v>808</v>
      </c>
      <c r="D363" s="102" t="s">
        <v>809</v>
      </c>
      <c r="E363" s="89">
        <v>23150</v>
      </c>
      <c r="F363" s="130">
        <v>1.27</v>
      </c>
      <c r="G363" s="104">
        <v>1</v>
      </c>
      <c r="H363" s="105"/>
      <c r="I363" s="106">
        <v>1.4</v>
      </c>
      <c r="J363" s="106">
        <v>1.68</v>
      </c>
      <c r="K363" s="106">
        <v>2.23</v>
      </c>
      <c r="L363" s="107">
        <v>2.57</v>
      </c>
      <c r="M363" s="110">
        <v>44</v>
      </c>
      <c r="N363" s="109">
        <f>(M363*$E363*$F363*$G363*$I363*$N$11)</f>
        <v>1992177.88</v>
      </c>
      <c r="O363" s="110"/>
      <c r="P363" s="110">
        <f>(O363*$E363*$F363*$G363*$I363*$P$11)</f>
        <v>0</v>
      </c>
      <c r="Q363" s="110"/>
      <c r="R363" s="109">
        <f>(Q363*$E363*$F363*$G363*$I363*$R$11)</f>
        <v>0</v>
      </c>
      <c r="S363" s="110"/>
      <c r="T363" s="109">
        <f t="shared" si="1205"/>
        <v>0</v>
      </c>
      <c r="U363" s="110"/>
      <c r="V363" s="109">
        <f>(U363*$E363*$F363*$G363*$I363*$V$11)</f>
        <v>0</v>
      </c>
      <c r="W363" s="110">
        <v>0</v>
      </c>
      <c r="X363" s="109">
        <f>(W363*$E363*$F363*$G363*$I363*$X$11)</f>
        <v>0</v>
      </c>
      <c r="Y363" s="110"/>
      <c r="Z363" s="109">
        <f>(Y363*$E363*$F363*$G363*$I363*$Z$11)</f>
        <v>0</v>
      </c>
      <c r="AA363" s="110">
        <v>0</v>
      </c>
      <c r="AB363" s="109">
        <f>(AA363*$E363*$F363*$G363*$I363*$AB$11)</f>
        <v>0</v>
      </c>
      <c r="AC363" s="110"/>
      <c r="AD363" s="109">
        <f>(AC363*$E363*$F363*$G363*$I363*$AD$11)</f>
        <v>0</v>
      </c>
      <c r="AE363" s="110">
        <v>0</v>
      </c>
      <c r="AF363" s="109">
        <f>(AE363*$E363*$F363*$G363*$I363*$AF$11)</f>
        <v>0</v>
      </c>
      <c r="AG363" s="110">
        <v>80</v>
      </c>
      <c r="AH363" s="109">
        <f>(AG363*$E363*$F363*$G363*$I363*$AH$11)</f>
        <v>3622141.6</v>
      </c>
      <c r="AI363" s="110"/>
      <c r="AJ363" s="109">
        <f>(AI363*$E363*$F363*$G363*$I363*$AJ$11)</f>
        <v>0</v>
      </c>
      <c r="AK363" s="110">
        <v>0</v>
      </c>
      <c r="AL363" s="110">
        <f>(AK363*$E363*$F363*$G363*$I363*$AL$11)</f>
        <v>0</v>
      </c>
      <c r="AM363" s="110">
        <v>102</v>
      </c>
      <c r="AN363" s="109">
        <f>(AM363*$E363*$F363*$G363*$J363*$AN$11)</f>
        <v>5541876.648</v>
      </c>
      <c r="AO363" s="132">
        <v>0</v>
      </c>
      <c r="AP363" s="109">
        <f>(AO363*$E363*$F363*$G363*$J363*$AP$11)</f>
        <v>0</v>
      </c>
      <c r="AQ363" s="110">
        <v>0</v>
      </c>
      <c r="AR363" s="116">
        <f>(AQ363*$E363*$F363*$G363*$J363*$AR$11)</f>
        <v>0</v>
      </c>
      <c r="AS363" s="110"/>
      <c r="AT363" s="109">
        <f>(AS363*$E363*$F363*$G363*$I363*$AT$11)</f>
        <v>0</v>
      </c>
      <c r="AU363" s="110"/>
      <c r="AV363" s="110">
        <f>(AU363*$E363*$F363*$G363*$I363*$AV$11)</f>
        <v>0</v>
      </c>
      <c r="AW363" s="110"/>
      <c r="AX363" s="109">
        <f>(AW363*$E363*$F363*$G363*$I363*$AX$11)</f>
        <v>0</v>
      </c>
      <c r="AY363" s="110">
        <v>0</v>
      </c>
      <c r="AZ363" s="109">
        <f>(AY363*$E363*$F363*$G363*$I363*$AZ$11)</f>
        <v>0</v>
      </c>
      <c r="BA363" s="110">
        <v>0</v>
      </c>
      <c r="BB363" s="109">
        <f>(BA363*$E363*$F363*$G363*$I363*$BB$11)</f>
        <v>0</v>
      </c>
      <c r="BC363" s="110">
        <v>0</v>
      </c>
      <c r="BD363" s="109">
        <f>(BC363*$E363*$F363*$G363*$I363*$BD$11)</f>
        <v>0</v>
      </c>
      <c r="BE363" s="110"/>
      <c r="BF363" s="109">
        <f>(BE363*$E363*$F363*$G363*$I363*$BF$11)</f>
        <v>0</v>
      </c>
      <c r="BG363" s="110"/>
      <c r="BH363" s="109">
        <f>(BG363*$E363*$F363*$G363*$J363*$BH$11)</f>
        <v>0</v>
      </c>
      <c r="BI363" s="110">
        <v>0</v>
      </c>
      <c r="BJ363" s="109">
        <f>(BI363*$E363*$F363*$G363*$J363*$BJ$11)</f>
        <v>0</v>
      </c>
      <c r="BK363" s="110">
        <v>0</v>
      </c>
      <c r="BL363" s="109">
        <f>(BK363*$E363*$F363*$G363*$J363*$BL$11)</f>
        <v>0</v>
      </c>
      <c r="BM363" s="110">
        <v>1</v>
      </c>
      <c r="BN363" s="109">
        <f>(BM363*$E363*$F363*$G363*$J363*$BN$11)</f>
        <v>49392.84</v>
      </c>
      <c r="BO363" s="110"/>
      <c r="BP363" s="109">
        <f>(BO363*$E363*$F363*$G363*$J363*$BP$11)</f>
        <v>0</v>
      </c>
      <c r="BQ363" s="110"/>
      <c r="BR363" s="109">
        <f>(BQ363*$E363*$F363*$G363*$J363*$BR$11)</f>
        <v>0</v>
      </c>
      <c r="BS363" s="110"/>
      <c r="BT363" s="116">
        <f>(BS363*$E363*$F363*$G363*$J363*$BT$11)</f>
        <v>0</v>
      </c>
      <c r="BU363" s="133">
        <v>0</v>
      </c>
      <c r="BV363" s="109">
        <f>(BU363*$E363*$F363*$G363*$I363*$BV$11)</f>
        <v>0</v>
      </c>
      <c r="BW363" s="110">
        <v>0</v>
      </c>
      <c r="BX363" s="109">
        <f>(BW363*$E363*$F363*$G363*$I363*$BX$11)</f>
        <v>0</v>
      </c>
      <c r="BY363" s="110">
        <v>0</v>
      </c>
      <c r="BZ363" s="109">
        <f>(BY363*$E363*$F363*$G363*$I363*$BZ$11)</f>
        <v>0</v>
      </c>
      <c r="CA363" s="110"/>
      <c r="CB363" s="109">
        <f>(CA363*$E363*$F363*$G363*$J363*$CB$11)</f>
        <v>0</v>
      </c>
      <c r="CC363" s="134"/>
      <c r="CD363" s="110">
        <f>(CC363*$E363*$F363*$G363*$I363*$CD$11)</f>
        <v>0</v>
      </c>
      <c r="CE363" s="110">
        <v>0</v>
      </c>
      <c r="CF363" s="109">
        <f>(CE363*$E363*$F363*$G363*$I363*$CF$11)</f>
        <v>0</v>
      </c>
      <c r="CG363" s="110"/>
      <c r="CH363" s="109">
        <f>(CG363*$E363*$F363*$G363*$I363*$CH$11)</f>
        <v>0</v>
      </c>
      <c r="CI363" s="110"/>
      <c r="CJ363" s="109">
        <f>(CI363*$E363*$F363*$G363*$I363*$CJ$11)</f>
        <v>0</v>
      </c>
      <c r="CK363" s="110"/>
      <c r="CL363" s="109">
        <f>(CK363*$E363*$F363*$G363*$I363*$CL$11)</f>
        <v>0</v>
      </c>
      <c r="CM363" s="110"/>
      <c r="CN363" s="109">
        <f>(CM363*$E363*$F363*$G363*$I363*$CN$11)</f>
        <v>0</v>
      </c>
      <c r="CO363" s="110"/>
      <c r="CP363" s="109">
        <f>(CO363*$E363*$F363*$G363*$I363*$CP$11)</f>
        <v>0</v>
      </c>
      <c r="CQ363" s="110"/>
      <c r="CR363" s="109">
        <f>(CQ363*$E363*$F363*$G363*$J363*$CR$11)</f>
        <v>0</v>
      </c>
      <c r="CS363" s="110"/>
      <c r="CT363" s="109">
        <f>(CS363*$E363*$F363*$G363*$J363*$CT$11)</f>
        <v>0</v>
      </c>
      <c r="CU363" s="110">
        <v>0</v>
      </c>
      <c r="CV363" s="109">
        <f>(CU363*$E363*$F363*$G363*$J363*$CV$11)</f>
        <v>0</v>
      </c>
      <c r="CW363" s="132">
        <v>0</v>
      </c>
      <c r="CX363" s="109">
        <f>(CW363*$E363*$F363*$G363*$J363*$CX$11)</f>
        <v>0</v>
      </c>
      <c r="CY363" s="110">
        <v>0</v>
      </c>
      <c r="CZ363" s="116">
        <f>(CY363*$E363*$F363*$G363*$J363*$CZ$11)</f>
        <v>0</v>
      </c>
      <c r="DA363" s="110">
        <v>0</v>
      </c>
      <c r="DB363" s="109">
        <f>(DA363*$E363*$F363*$G363*$J363*$DB$11)</f>
        <v>0</v>
      </c>
      <c r="DC363" s="134"/>
      <c r="DD363" s="109">
        <f>(DC363*$E363*$F363*$G363*$J363*$DD$11)</f>
        <v>0</v>
      </c>
      <c r="DE363" s="110"/>
      <c r="DF363" s="109">
        <f>(DE363*$E363*$F363*$G363*$J363*$DF$11)</f>
        <v>0</v>
      </c>
      <c r="DG363" s="110"/>
      <c r="DH363" s="109">
        <f>(DG363*$E363*$F363*$G363*$K363*$DH$11)</f>
        <v>0</v>
      </c>
      <c r="DI363" s="110"/>
      <c r="DJ363" s="122">
        <f>(DI363*$E363*$F363*$G363*$L363*$DJ$11)</f>
        <v>0</v>
      </c>
      <c r="DK363" s="123">
        <f t="shared" si="1206"/>
        <v>227</v>
      </c>
      <c r="DL363" s="122">
        <f t="shared" si="1206"/>
        <v>11205588.968</v>
      </c>
      <c r="DM363" s="1"/>
      <c r="DN363" s="1">
        <f>DK363*F363</f>
        <v>288.29000000000002</v>
      </c>
      <c r="DO363" s="52">
        <f>DK363*F363</f>
        <v>288.29000000000002</v>
      </c>
      <c r="DQ363" s="52">
        <f>DK363*G363</f>
        <v>227</v>
      </c>
    </row>
    <row r="364" spans="1:121" ht="33" hidden="1" customHeight="1" x14ac:dyDescent="0.25">
      <c r="A364" s="128"/>
      <c r="B364" s="129">
        <v>318</v>
      </c>
      <c r="C364" s="101" t="s">
        <v>810</v>
      </c>
      <c r="D364" s="102" t="s">
        <v>811</v>
      </c>
      <c r="E364" s="89">
        <v>23150</v>
      </c>
      <c r="F364" s="130">
        <v>1.63</v>
      </c>
      <c r="G364" s="104">
        <v>1</v>
      </c>
      <c r="H364" s="105"/>
      <c r="I364" s="106">
        <v>1.4</v>
      </c>
      <c r="J364" s="106">
        <v>1.68</v>
      </c>
      <c r="K364" s="106">
        <v>2.23</v>
      </c>
      <c r="L364" s="107">
        <v>2.57</v>
      </c>
      <c r="M364" s="110">
        <v>4</v>
      </c>
      <c r="N364" s="109">
        <f>(M364*$E364*$F364*$G364*$I364*$N$11)</f>
        <v>232444.52</v>
      </c>
      <c r="O364" s="110"/>
      <c r="P364" s="110">
        <f>(O364*$E364*$F364*$G364*$I364*$P$11)</f>
        <v>0</v>
      </c>
      <c r="Q364" s="110"/>
      <c r="R364" s="109">
        <f>(Q364*$E364*$F364*$G364*$I364*$R$11)</f>
        <v>0</v>
      </c>
      <c r="S364" s="110"/>
      <c r="T364" s="109">
        <f t="shared" si="1205"/>
        <v>0</v>
      </c>
      <c r="U364" s="110"/>
      <c r="V364" s="109">
        <f>(U364*$E364*$F364*$G364*$I364*$V$11)</f>
        <v>0</v>
      </c>
      <c r="W364" s="110">
        <v>0</v>
      </c>
      <c r="X364" s="109">
        <f>(W364*$E364*$F364*$G364*$I364*$X$11)</f>
        <v>0</v>
      </c>
      <c r="Y364" s="110"/>
      <c r="Z364" s="109">
        <f>(Y364*$E364*$F364*$G364*$I364*$Z$11)</f>
        <v>0</v>
      </c>
      <c r="AA364" s="110">
        <v>0</v>
      </c>
      <c r="AB364" s="109">
        <f>(AA364*$E364*$F364*$G364*$I364*$AB$11)</f>
        <v>0</v>
      </c>
      <c r="AC364" s="110"/>
      <c r="AD364" s="109">
        <f>(AC364*$E364*$F364*$G364*$I364*$AD$11)</f>
        <v>0</v>
      </c>
      <c r="AE364" s="110">
        <v>0</v>
      </c>
      <c r="AF364" s="109">
        <f>(AE364*$E364*$F364*$G364*$I364*$AF$11)</f>
        <v>0</v>
      </c>
      <c r="AG364" s="110">
        <v>15</v>
      </c>
      <c r="AH364" s="109">
        <f>(AG364*$E364*$F364*$G364*$I364*$AH$11)</f>
        <v>871666.95000000007</v>
      </c>
      <c r="AI364" s="110"/>
      <c r="AJ364" s="109">
        <f>(AI364*$E364*$F364*$G364*$I364*$AJ$11)</f>
        <v>0</v>
      </c>
      <c r="AK364" s="110">
        <v>0</v>
      </c>
      <c r="AL364" s="110">
        <f>(AK364*$E364*$F364*$G364*$I364*$AL$11)</f>
        <v>0</v>
      </c>
      <c r="AM364" s="110">
        <v>27</v>
      </c>
      <c r="AN364" s="109">
        <f>(AM364*$E364*$F364*$G364*$J364*$AN$11)</f>
        <v>1882800.6119999997</v>
      </c>
      <c r="AO364" s="132"/>
      <c r="AP364" s="109">
        <f>(AO364*$E364*$F364*$G364*$J364*$AP$11)</f>
        <v>0</v>
      </c>
      <c r="AQ364" s="110">
        <v>0</v>
      </c>
      <c r="AR364" s="116">
        <f>(AQ364*$E364*$F364*$G364*$J364*$AR$11)</f>
        <v>0</v>
      </c>
      <c r="AS364" s="110"/>
      <c r="AT364" s="109">
        <f>(AS364*$E364*$F364*$G364*$I364*$AT$11)</f>
        <v>0</v>
      </c>
      <c r="AU364" s="110">
        <v>5</v>
      </c>
      <c r="AV364" s="110">
        <f>(AU364*$E364*$F364*$G364*$I364*$AV$11)</f>
        <v>237727.35</v>
      </c>
      <c r="AW364" s="110"/>
      <c r="AX364" s="109">
        <f>(AW364*$E364*$F364*$G364*$I364*$AX$11)</f>
        <v>0</v>
      </c>
      <c r="AY364" s="110">
        <v>0</v>
      </c>
      <c r="AZ364" s="109">
        <f>(AY364*$E364*$F364*$G364*$I364*$AZ$11)</f>
        <v>0</v>
      </c>
      <c r="BA364" s="110">
        <v>0</v>
      </c>
      <c r="BB364" s="109">
        <f>(BA364*$E364*$F364*$G364*$I364*$BB$11)</f>
        <v>0</v>
      </c>
      <c r="BC364" s="110">
        <v>0</v>
      </c>
      <c r="BD364" s="109">
        <f>(BC364*$E364*$F364*$G364*$I364*$BD$11)</f>
        <v>0</v>
      </c>
      <c r="BE364" s="110"/>
      <c r="BF364" s="109">
        <f>(BE364*$E364*$F364*$G364*$I364*$BF$11)</f>
        <v>0</v>
      </c>
      <c r="BG364" s="110"/>
      <c r="BH364" s="109">
        <f>(BG364*$E364*$F364*$G364*$J364*$BH$11)</f>
        <v>0</v>
      </c>
      <c r="BI364" s="110">
        <v>0</v>
      </c>
      <c r="BJ364" s="109">
        <f>(BI364*$E364*$F364*$G364*$J364*$BJ$11)</f>
        <v>0</v>
      </c>
      <c r="BK364" s="110">
        <v>0</v>
      </c>
      <c r="BL364" s="109">
        <f>(BK364*$E364*$F364*$G364*$J364*$BL$11)</f>
        <v>0</v>
      </c>
      <c r="BM364" s="110">
        <v>1</v>
      </c>
      <c r="BN364" s="109">
        <f>(BM364*$E364*$F364*$G364*$J364*$BN$11)</f>
        <v>63393.96</v>
      </c>
      <c r="BO364" s="110"/>
      <c r="BP364" s="109">
        <f>(BO364*$E364*$F364*$G364*$J364*$BP$11)</f>
        <v>0</v>
      </c>
      <c r="BQ364" s="110"/>
      <c r="BR364" s="109">
        <f>(BQ364*$E364*$F364*$G364*$J364*$BR$11)</f>
        <v>0</v>
      </c>
      <c r="BS364" s="110"/>
      <c r="BT364" s="116">
        <f>(BS364*$E364*$F364*$G364*$J364*$BT$11)</f>
        <v>0</v>
      </c>
      <c r="BU364" s="133">
        <v>0</v>
      </c>
      <c r="BV364" s="109">
        <f>(BU364*$E364*$F364*$G364*$I364*$BV$11)</f>
        <v>0</v>
      </c>
      <c r="BW364" s="110">
        <v>0</v>
      </c>
      <c r="BX364" s="109">
        <f>(BW364*$E364*$F364*$G364*$I364*$BX$11)</f>
        <v>0</v>
      </c>
      <c r="BY364" s="110">
        <v>0</v>
      </c>
      <c r="BZ364" s="109">
        <f>(BY364*$E364*$F364*$G364*$I364*$BZ$11)</f>
        <v>0</v>
      </c>
      <c r="CA364" s="110"/>
      <c r="CB364" s="109">
        <f>(CA364*$E364*$F364*$G364*$J364*$CB$11)</f>
        <v>0</v>
      </c>
      <c r="CC364" s="134"/>
      <c r="CD364" s="110">
        <f>(CC364*$E364*$F364*$G364*$I364*$CD$11)</f>
        <v>0</v>
      </c>
      <c r="CE364" s="110">
        <v>0</v>
      </c>
      <c r="CF364" s="109">
        <f>(CE364*$E364*$F364*$G364*$I364*$CF$11)</f>
        <v>0</v>
      </c>
      <c r="CG364" s="110"/>
      <c r="CH364" s="109">
        <f>(CG364*$E364*$F364*$G364*$I364*$CH$11)</f>
        <v>0</v>
      </c>
      <c r="CI364" s="110"/>
      <c r="CJ364" s="109">
        <f>(CI364*$E364*$F364*$G364*$I364*$CJ$11)</f>
        <v>0</v>
      </c>
      <c r="CK364" s="110"/>
      <c r="CL364" s="109">
        <f>(CK364*$E364*$F364*$G364*$I364*$CL$11)</f>
        <v>0</v>
      </c>
      <c r="CM364" s="110"/>
      <c r="CN364" s="109">
        <f>(CM364*$E364*$F364*$G364*$I364*$CN$11)</f>
        <v>0</v>
      </c>
      <c r="CO364" s="110"/>
      <c r="CP364" s="109">
        <f>(CO364*$E364*$F364*$G364*$I364*$CP$11)</f>
        <v>0</v>
      </c>
      <c r="CQ364" s="110"/>
      <c r="CR364" s="109">
        <f>(CQ364*$E364*$F364*$G364*$J364*$CR$11)</f>
        <v>0</v>
      </c>
      <c r="CS364" s="110"/>
      <c r="CT364" s="109">
        <f>(CS364*$E364*$F364*$G364*$J364*$CT$11)</f>
        <v>0</v>
      </c>
      <c r="CU364" s="110">
        <v>0</v>
      </c>
      <c r="CV364" s="109">
        <f>(CU364*$E364*$F364*$G364*$J364*$CV$11)</f>
        <v>0</v>
      </c>
      <c r="CW364" s="132">
        <v>0</v>
      </c>
      <c r="CX364" s="109">
        <f>(CW364*$E364*$F364*$G364*$J364*$CX$11)</f>
        <v>0</v>
      </c>
      <c r="CY364" s="110">
        <v>0</v>
      </c>
      <c r="CZ364" s="116">
        <f>(CY364*$E364*$F364*$G364*$J364*$CZ$11)</f>
        <v>0</v>
      </c>
      <c r="DA364" s="110">
        <v>0</v>
      </c>
      <c r="DB364" s="109">
        <f>(DA364*$E364*$F364*$G364*$J364*$DB$11)</f>
        <v>0</v>
      </c>
      <c r="DC364" s="134"/>
      <c r="DD364" s="109">
        <f>(DC364*$E364*$F364*$G364*$J364*$DD$11)</f>
        <v>0</v>
      </c>
      <c r="DE364" s="110"/>
      <c r="DF364" s="109">
        <f>(DE364*$E364*$F364*$G364*$J364*$DF$11)</f>
        <v>0</v>
      </c>
      <c r="DG364" s="110"/>
      <c r="DH364" s="109">
        <f>(DG364*$E364*$F364*$G364*$K364*$DH$11)</f>
        <v>0</v>
      </c>
      <c r="DI364" s="110"/>
      <c r="DJ364" s="122">
        <f>(DI364*$E364*$F364*$G364*$L364*$DJ$11)</f>
        <v>0</v>
      </c>
      <c r="DK364" s="123">
        <f t="shared" si="1206"/>
        <v>52</v>
      </c>
      <c r="DL364" s="122">
        <f t="shared" si="1206"/>
        <v>3288033.392</v>
      </c>
      <c r="DM364" s="1"/>
      <c r="DN364" s="1">
        <f>DK364*F364</f>
        <v>84.759999999999991</v>
      </c>
      <c r="DO364" s="52">
        <f>DK364*F364</f>
        <v>84.759999999999991</v>
      </c>
      <c r="DQ364" s="52">
        <f>DK364*G364</f>
        <v>52</v>
      </c>
    </row>
    <row r="365" spans="1:121" ht="31.5" hidden="1" customHeight="1" x14ac:dyDescent="0.25">
      <c r="A365" s="128"/>
      <c r="B365" s="129">
        <v>319</v>
      </c>
      <c r="C365" s="101" t="s">
        <v>812</v>
      </c>
      <c r="D365" s="102" t="s">
        <v>813</v>
      </c>
      <c r="E365" s="89">
        <v>23150</v>
      </c>
      <c r="F365" s="130">
        <v>1.9</v>
      </c>
      <c r="G365" s="104">
        <v>1</v>
      </c>
      <c r="H365" s="105"/>
      <c r="I365" s="106">
        <v>1.4</v>
      </c>
      <c r="J365" s="106">
        <v>1.68</v>
      </c>
      <c r="K365" s="106">
        <v>2.23</v>
      </c>
      <c r="L365" s="107">
        <v>2.57</v>
      </c>
      <c r="M365" s="110">
        <v>5</v>
      </c>
      <c r="N365" s="109">
        <f>(M365*$E365*$F365*$G365*$I365*$N$11)</f>
        <v>338684.5</v>
      </c>
      <c r="O365" s="110"/>
      <c r="P365" s="110">
        <f>(O365*$E365*$F365*$G365*$I365*$P$11)</f>
        <v>0</v>
      </c>
      <c r="Q365" s="110"/>
      <c r="R365" s="109">
        <f>(Q365*$E365*$F365*$G365*$I365*$R$11)</f>
        <v>0</v>
      </c>
      <c r="S365" s="110"/>
      <c r="T365" s="109">
        <f t="shared" si="1205"/>
        <v>0</v>
      </c>
      <c r="U365" s="110"/>
      <c r="V365" s="109">
        <f>(U365*$E365*$F365*$G365*$I365*$V$11)</f>
        <v>0</v>
      </c>
      <c r="W365" s="110">
        <v>0</v>
      </c>
      <c r="X365" s="109">
        <f>(W365*$E365*$F365*$G365*$I365*$X$11)</f>
        <v>0</v>
      </c>
      <c r="Y365" s="110"/>
      <c r="Z365" s="109">
        <f>(Y365*$E365*$F365*$G365*$I365*$Z$11)</f>
        <v>0</v>
      </c>
      <c r="AA365" s="110">
        <v>0</v>
      </c>
      <c r="AB365" s="109">
        <f>(AA365*$E365*$F365*$G365*$I365*$AB$11)</f>
        <v>0</v>
      </c>
      <c r="AC365" s="110"/>
      <c r="AD365" s="109">
        <f>(AC365*$E365*$F365*$G365*$I365*$AD$11)</f>
        <v>0</v>
      </c>
      <c r="AE365" s="110">
        <v>0</v>
      </c>
      <c r="AF365" s="109">
        <f>(AE365*$E365*$F365*$G365*$I365*$AF$11)</f>
        <v>0</v>
      </c>
      <c r="AG365" s="110">
        <v>10</v>
      </c>
      <c r="AH365" s="109">
        <f>(AG365*$E365*$F365*$G365*$I365*$AH$11)</f>
        <v>677369</v>
      </c>
      <c r="AI365" s="110"/>
      <c r="AJ365" s="109">
        <f>(AI365*$E365*$F365*$G365*$I365*$AJ$11)</f>
        <v>0</v>
      </c>
      <c r="AK365" s="110">
        <v>0</v>
      </c>
      <c r="AL365" s="110">
        <f>(AK365*$E365*$F365*$G365*$I365*$AL$11)</f>
        <v>0</v>
      </c>
      <c r="AM365" s="110">
        <v>13</v>
      </c>
      <c r="AN365" s="109">
        <f>(AM365*$E365*$F365*$G365*$J365*$AN$11)</f>
        <v>1056695.6399999999</v>
      </c>
      <c r="AO365" s="132">
        <v>0</v>
      </c>
      <c r="AP365" s="109">
        <f>(AO365*$E365*$F365*$G365*$J365*$AP$11)</f>
        <v>0</v>
      </c>
      <c r="AQ365" s="110">
        <v>0</v>
      </c>
      <c r="AR365" s="116">
        <f>(AQ365*$E365*$F365*$G365*$J365*$AR$11)</f>
        <v>0</v>
      </c>
      <c r="AS365" s="110"/>
      <c r="AT365" s="109">
        <f>(AS365*$E365*$F365*$G365*$I365*$AT$11)</f>
        <v>0</v>
      </c>
      <c r="AU365" s="110">
        <v>0</v>
      </c>
      <c r="AV365" s="110">
        <f>(AU365*$E365*$F365*$G365*$I365*$AV$11)</f>
        <v>0</v>
      </c>
      <c r="AW365" s="110"/>
      <c r="AX365" s="109">
        <f>(AW365*$E365*$F365*$G365*$I365*$AX$11)</f>
        <v>0</v>
      </c>
      <c r="AY365" s="110">
        <v>0</v>
      </c>
      <c r="AZ365" s="109">
        <f>(AY365*$E365*$F365*$G365*$I365*$AZ$11)</f>
        <v>0</v>
      </c>
      <c r="BA365" s="110">
        <v>0</v>
      </c>
      <c r="BB365" s="109">
        <f>(BA365*$E365*$F365*$G365*$I365*$BB$11)</f>
        <v>0</v>
      </c>
      <c r="BC365" s="110">
        <v>0</v>
      </c>
      <c r="BD365" s="109">
        <f>(BC365*$E365*$F365*$G365*$I365*$BD$11)</f>
        <v>0</v>
      </c>
      <c r="BE365" s="110"/>
      <c r="BF365" s="109">
        <f>(BE365*$E365*$F365*$G365*$I365*$BF$11)</f>
        <v>0</v>
      </c>
      <c r="BG365" s="110"/>
      <c r="BH365" s="109">
        <f>(BG365*$E365*$F365*$G365*$J365*$BH$11)</f>
        <v>0</v>
      </c>
      <c r="BI365" s="110">
        <v>0</v>
      </c>
      <c r="BJ365" s="109">
        <f>(BI365*$E365*$F365*$G365*$J365*$BJ$11)</f>
        <v>0</v>
      </c>
      <c r="BK365" s="110">
        <v>0</v>
      </c>
      <c r="BL365" s="109">
        <f>(BK365*$E365*$F365*$G365*$J365*$BL$11)</f>
        <v>0</v>
      </c>
      <c r="BM365" s="110"/>
      <c r="BN365" s="109">
        <f>(BM365*$E365*$F365*$G365*$J365*$BN$11)</f>
        <v>0</v>
      </c>
      <c r="BO365" s="110"/>
      <c r="BP365" s="109">
        <f>(BO365*$E365*$F365*$G365*$J365*$BP$11)</f>
        <v>0</v>
      </c>
      <c r="BQ365" s="110"/>
      <c r="BR365" s="109">
        <f>(BQ365*$E365*$F365*$G365*$J365*$BR$11)</f>
        <v>0</v>
      </c>
      <c r="BS365" s="110"/>
      <c r="BT365" s="116">
        <f>(BS365*$E365*$F365*$G365*$J365*$BT$11)</f>
        <v>0</v>
      </c>
      <c r="BU365" s="133">
        <v>0</v>
      </c>
      <c r="BV365" s="109">
        <f>(BU365*$E365*$F365*$G365*$I365*$BV$11)</f>
        <v>0</v>
      </c>
      <c r="BW365" s="110">
        <v>0</v>
      </c>
      <c r="BX365" s="109">
        <f>(BW365*$E365*$F365*$G365*$I365*$BX$11)</f>
        <v>0</v>
      </c>
      <c r="BY365" s="110">
        <v>0</v>
      </c>
      <c r="BZ365" s="109">
        <f>(BY365*$E365*$F365*$G365*$I365*$BZ$11)</f>
        <v>0</v>
      </c>
      <c r="CA365" s="110"/>
      <c r="CB365" s="109">
        <f>(CA365*$E365*$F365*$G365*$J365*$CB$11)</f>
        <v>0</v>
      </c>
      <c r="CC365" s="134"/>
      <c r="CD365" s="110">
        <f>(CC365*$E365*$F365*$G365*$I365*$CD$11)</f>
        <v>0</v>
      </c>
      <c r="CE365" s="110">
        <v>0</v>
      </c>
      <c r="CF365" s="109">
        <f>(CE365*$E365*$F365*$G365*$I365*$CF$11)</f>
        <v>0</v>
      </c>
      <c r="CG365" s="110"/>
      <c r="CH365" s="109">
        <f>(CG365*$E365*$F365*$G365*$I365*$CH$11)</f>
        <v>0</v>
      </c>
      <c r="CI365" s="110"/>
      <c r="CJ365" s="109">
        <f>(CI365*$E365*$F365*$G365*$I365*$CJ$11)</f>
        <v>0</v>
      </c>
      <c r="CK365" s="110"/>
      <c r="CL365" s="109">
        <f>(CK365*$E365*$F365*$G365*$I365*$CL$11)</f>
        <v>0</v>
      </c>
      <c r="CM365" s="110"/>
      <c r="CN365" s="109">
        <f>(CM365*$E365*$F365*$G365*$I365*$CN$11)</f>
        <v>0</v>
      </c>
      <c r="CO365" s="110"/>
      <c r="CP365" s="109">
        <f>(CO365*$E365*$F365*$G365*$I365*$CP$11)</f>
        <v>0</v>
      </c>
      <c r="CQ365" s="110"/>
      <c r="CR365" s="109">
        <f>(CQ365*$E365*$F365*$G365*$J365*$CR$11)</f>
        <v>0</v>
      </c>
      <c r="CS365" s="110"/>
      <c r="CT365" s="109">
        <f>(CS365*$E365*$F365*$G365*$J365*$CT$11)</f>
        <v>0</v>
      </c>
      <c r="CU365" s="110">
        <v>0</v>
      </c>
      <c r="CV365" s="109">
        <f>(CU365*$E365*$F365*$G365*$J365*$CV$11)</f>
        <v>0</v>
      </c>
      <c r="CW365" s="132">
        <v>0</v>
      </c>
      <c r="CX365" s="109">
        <f>(CW365*$E365*$F365*$G365*$J365*$CX$11)</f>
        <v>0</v>
      </c>
      <c r="CY365" s="110">
        <v>0</v>
      </c>
      <c r="CZ365" s="116">
        <f>(CY365*$E365*$F365*$G365*$J365*$CZ$11)</f>
        <v>0</v>
      </c>
      <c r="DA365" s="110">
        <v>0</v>
      </c>
      <c r="DB365" s="109">
        <f>(DA365*$E365*$F365*$G365*$J365*$DB$11)</f>
        <v>0</v>
      </c>
      <c r="DC365" s="134"/>
      <c r="DD365" s="109">
        <f>(DC365*$E365*$F365*$G365*$J365*$DD$11)</f>
        <v>0</v>
      </c>
      <c r="DE365" s="110"/>
      <c r="DF365" s="109">
        <f>(DE365*$E365*$F365*$G365*$J365*$DF$11)</f>
        <v>0</v>
      </c>
      <c r="DG365" s="110"/>
      <c r="DH365" s="109">
        <f>(DG365*$E365*$F365*$G365*$K365*$DH$11)</f>
        <v>0</v>
      </c>
      <c r="DI365" s="110"/>
      <c r="DJ365" s="122">
        <f>(DI365*$E365*$F365*$G365*$L365*$DJ$11)</f>
        <v>0</v>
      </c>
      <c r="DK365" s="123">
        <f t="shared" si="1206"/>
        <v>28</v>
      </c>
      <c r="DL365" s="122">
        <f t="shared" si="1206"/>
        <v>2072749.14</v>
      </c>
      <c r="DM365" s="1"/>
      <c r="DN365" s="1">
        <f>DK365*F365</f>
        <v>53.199999999999996</v>
      </c>
      <c r="DO365" s="52">
        <f>DK365*F365</f>
        <v>53.199999999999996</v>
      </c>
      <c r="DQ365" s="52">
        <f>DK365*G365</f>
        <v>28</v>
      </c>
    </row>
    <row r="366" spans="1:121" s="127" customFormat="1" ht="19.5" hidden="1" customHeight="1" x14ac:dyDescent="0.25">
      <c r="A366" s="85">
        <v>35</v>
      </c>
      <c r="B366" s="138"/>
      <c r="C366" s="139"/>
      <c r="D366" s="88" t="s">
        <v>814</v>
      </c>
      <c r="E366" s="89">
        <v>23150</v>
      </c>
      <c r="F366" s="140">
        <v>1.4</v>
      </c>
      <c r="G366" s="124">
        <v>1</v>
      </c>
      <c r="H366" s="105"/>
      <c r="I366" s="125">
        <v>1.4</v>
      </c>
      <c r="J366" s="125">
        <v>1.68</v>
      </c>
      <c r="K366" s="125">
        <v>2.23</v>
      </c>
      <c r="L366" s="126">
        <v>2.57</v>
      </c>
      <c r="M366" s="95">
        <f>SUM(M367:M375)</f>
        <v>930</v>
      </c>
      <c r="N366" s="95">
        <f t="shared" ref="N366:BT366" si="1207">SUM(N367:N375)</f>
        <v>47562712.120000005</v>
      </c>
      <c r="O366" s="95">
        <f>SUM(O367:O375)</f>
        <v>35</v>
      </c>
      <c r="P366" s="95">
        <f t="shared" si="1207"/>
        <v>1862408.24</v>
      </c>
      <c r="Q366" s="95">
        <f t="shared" si="1207"/>
        <v>133</v>
      </c>
      <c r="R366" s="95">
        <f t="shared" si="1207"/>
        <v>7494553.2199999997</v>
      </c>
      <c r="S366" s="95">
        <f>SUM(S367:S375)</f>
        <v>0</v>
      </c>
      <c r="T366" s="95">
        <f t="shared" si="1207"/>
        <v>0</v>
      </c>
      <c r="U366" s="95">
        <f>SUM(U367:U375)</f>
        <v>4</v>
      </c>
      <c r="V366" s="95">
        <f t="shared" si="1207"/>
        <v>250983.03999999998</v>
      </c>
      <c r="W366" s="95">
        <f t="shared" si="1207"/>
        <v>0</v>
      </c>
      <c r="X366" s="95">
        <f t="shared" si="1207"/>
        <v>0</v>
      </c>
      <c r="Y366" s="95">
        <f>SUM(Y367:Y375)</f>
        <v>0</v>
      </c>
      <c r="Z366" s="95">
        <f t="shared" si="1207"/>
        <v>0</v>
      </c>
      <c r="AA366" s="95">
        <f>SUM(AA367:AA375)</f>
        <v>0</v>
      </c>
      <c r="AB366" s="95">
        <f t="shared" si="1207"/>
        <v>0</v>
      </c>
      <c r="AC366" s="95">
        <f>SUM(AC367:AC375)</f>
        <v>137</v>
      </c>
      <c r="AD366" s="95">
        <f t="shared" si="1207"/>
        <v>7191519.7200000007</v>
      </c>
      <c r="AE366" s="95">
        <f t="shared" si="1207"/>
        <v>0</v>
      </c>
      <c r="AF366" s="95">
        <f t="shared" si="1207"/>
        <v>0</v>
      </c>
      <c r="AG366" s="95">
        <f>SUM(AG367:AG375)</f>
        <v>0</v>
      </c>
      <c r="AH366" s="95">
        <f t="shared" si="1207"/>
        <v>0</v>
      </c>
      <c r="AI366" s="95">
        <f>SUM(AI367:AI375)</f>
        <v>262</v>
      </c>
      <c r="AJ366" s="95">
        <f t="shared" si="1207"/>
        <v>13740608.42</v>
      </c>
      <c r="AK366" s="95">
        <f>SUM(AK367:AK375)</f>
        <v>167</v>
      </c>
      <c r="AL366" s="95">
        <f t="shared" si="1207"/>
        <v>8092777</v>
      </c>
      <c r="AM366" s="95">
        <f>SUM(AM367:AM375)</f>
        <v>222</v>
      </c>
      <c r="AN366" s="95">
        <f t="shared" si="1207"/>
        <v>14080148.544</v>
      </c>
      <c r="AO366" s="95">
        <f>SUM(AO367:AO375)</f>
        <v>0</v>
      </c>
      <c r="AP366" s="95">
        <f t="shared" si="1207"/>
        <v>0</v>
      </c>
      <c r="AQ366" s="95">
        <f>SUM(AQ367:AQ375)</f>
        <v>24</v>
      </c>
      <c r="AR366" s="95">
        <f t="shared" si="1207"/>
        <v>1469534.2200000002</v>
      </c>
      <c r="AS366" s="95">
        <f t="shared" si="1207"/>
        <v>10</v>
      </c>
      <c r="AT366" s="95">
        <f t="shared" si="1207"/>
        <v>359751</v>
      </c>
      <c r="AU366" s="95">
        <f>SUM(AU367:AU375)</f>
        <v>3</v>
      </c>
      <c r="AV366" s="95">
        <f t="shared" si="1207"/>
        <v>167430.06</v>
      </c>
      <c r="AW366" s="95">
        <f>SUM(AW367:AW375)</f>
        <v>0</v>
      </c>
      <c r="AX366" s="95">
        <f>SUM(AX367:AX375)</f>
        <v>0</v>
      </c>
      <c r="AY366" s="95">
        <f>SUM(AY367:AY375)</f>
        <v>0</v>
      </c>
      <c r="AZ366" s="95">
        <f t="shared" si="1207"/>
        <v>0</v>
      </c>
      <c r="BA366" s="95">
        <f>SUM(BA367:BA375)</f>
        <v>0</v>
      </c>
      <c r="BB366" s="95">
        <f t="shared" si="1207"/>
        <v>0</v>
      </c>
      <c r="BC366" s="95">
        <f>SUM(BC367:BC375)</f>
        <v>0</v>
      </c>
      <c r="BD366" s="95">
        <f t="shared" si="1207"/>
        <v>0</v>
      </c>
      <c r="BE366" s="95">
        <f>SUM(BE367:BE375)</f>
        <v>19</v>
      </c>
      <c r="BF366" s="95">
        <f t="shared" si="1207"/>
        <v>1135438.976</v>
      </c>
      <c r="BG366" s="95">
        <f>SUM(BG367:BG375)</f>
        <v>27</v>
      </c>
      <c r="BH366" s="95">
        <f t="shared" si="1207"/>
        <v>1453394.04</v>
      </c>
      <c r="BI366" s="95">
        <f>SUM(BI367:BI375)</f>
        <v>6</v>
      </c>
      <c r="BJ366" s="95">
        <f t="shared" si="1207"/>
        <v>587697.01199999999</v>
      </c>
      <c r="BK366" s="95">
        <f>SUM(BK367:BK375)</f>
        <v>0</v>
      </c>
      <c r="BL366" s="95">
        <f t="shared" si="1207"/>
        <v>0</v>
      </c>
      <c r="BM366" s="95">
        <f>SUM(BM367:BM375)</f>
        <v>91</v>
      </c>
      <c r="BN366" s="95">
        <f t="shared" si="1207"/>
        <v>5150078.6399999987</v>
      </c>
      <c r="BO366" s="95">
        <f t="shared" si="1207"/>
        <v>107</v>
      </c>
      <c r="BP366" s="95">
        <f t="shared" si="1207"/>
        <v>5620049.5680000009</v>
      </c>
      <c r="BQ366" s="95">
        <f>SUM(BQ367:BQ375)</f>
        <v>148</v>
      </c>
      <c r="BR366" s="95">
        <f t="shared" si="1207"/>
        <v>10964930.457600001</v>
      </c>
      <c r="BS366" s="95">
        <f>SUM(BS367:BS375)</f>
        <v>123</v>
      </c>
      <c r="BT366" s="97">
        <f t="shared" si="1207"/>
        <v>7286493.9840000002</v>
      </c>
      <c r="BU366" s="98">
        <f>SUM(BU367:BU375)</f>
        <v>0</v>
      </c>
      <c r="BV366" s="95">
        <f t="shared" ref="BV366:DQ366" si="1208">SUM(BV367:BV375)</f>
        <v>0</v>
      </c>
      <c r="BW366" s="95">
        <f>SUM(BW367:BW375)</f>
        <v>36</v>
      </c>
      <c r="BX366" s="95">
        <f t="shared" si="1208"/>
        <v>1372809.8159999999</v>
      </c>
      <c r="BY366" s="95">
        <f>SUM(BY367:BY375)</f>
        <v>0</v>
      </c>
      <c r="BZ366" s="95">
        <f t="shared" si="1208"/>
        <v>0</v>
      </c>
      <c r="CA366" s="95">
        <f>SUM(CA367:CA375)</f>
        <v>79</v>
      </c>
      <c r="CB366" s="95">
        <f>SUM(CB367:CB375)</f>
        <v>4469079.72</v>
      </c>
      <c r="CC366" s="99">
        <f t="shared" si="1208"/>
        <v>0</v>
      </c>
      <c r="CD366" s="95">
        <f t="shared" si="1208"/>
        <v>0</v>
      </c>
      <c r="CE366" s="95">
        <f>SUM(CE367:CE375)</f>
        <v>36</v>
      </c>
      <c r="CF366" s="95">
        <f t="shared" si="1208"/>
        <v>843502.6599999998</v>
      </c>
      <c r="CG366" s="95">
        <f>SUM(CG367:CG375)</f>
        <v>0</v>
      </c>
      <c r="CH366" s="95">
        <f t="shared" si="1208"/>
        <v>0</v>
      </c>
      <c r="CI366" s="95">
        <f>SUM(CI367:CI375)</f>
        <v>87</v>
      </c>
      <c r="CJ366" s="95">
        <f t="shared" si="1208"/>
        <v>2919590.0299999993</v>
      </c>
      <c r="CK366" s="95">
        <f>SUM(CK367:CK375)</f>
        <v>20</v>
      </c>
      <c r="CL366" s="95">
        <f t="shared" si="1208"/>
        <v>976189.2</v>
      </c>
      <c r="CM366" s="95">
        <f t="shared" si="1208"/>
        <v>84</v>
      </c>
      <c r="CN366" s="95">
        <f t="shared" si="1208"/>
        <v>4040878.8</v>
      </c>
      <c r="CO366" s="95">
        <f t="shared" si="1208"/>
        <v>70</v>
      </c>
      <c r="CP366" s="95">
        <f t="shared" si="1208"/>
        <v>3244954.02</v>
      </c>
      <c r="CQ366" s="95">
        <f t="shared" si="1208"/>
        <v>272</v>
      </c>
      <c r="CR366" s="95">
        <f t="shared" si="1208"/>
        <v>16742235.9384</v>
      </c>
      <c r="CS366" s="95">
        <f t="shared" si="1208"/>
        <v>41</v>
      </c>
      <c r="CT366" s="95">
        <f t="shared" si="1208"/>
        <v>2478198.2400000002</v>
      </c>
      <c r="CU366" s="95">
        <f t="shared" si="1208"/>
        <v>0</v>
      </c>
      <c r="CV366" s="95">
        <f t="shared" si="1208"/>
        <v>0</v>
      </c>
      <c r="CW366" s="95">
        <f>SUM(CW367:CW375)</f>
        <v>0</v>
      </c>
      <c r="CX366" s="95">
        <f t="shared" si="1208"/>
        <v>0</v>
      </c>
      <c r="CY366" s="95">
        <f t="shared" si="1208"/>
        <v>0</v>
      </c>
      <c r="CZ366" s="95">
        <f t="shared" si="1208"/>
        <v>0</v>
      </c>
      <c r="DA366" s="95">
        <f>SUM(DA367:DA375)</f>
        <v>34</v>
      </c>
      <c r="DB366" s="95">
        <f t="shared" si="1208"/>
        <v>1970268.72</v>
      </c>
      <c r="DC366" s="95">
        <f t="shared" si="1208"/>
        <v>0</v>
      </c>
      <c r="DD366" s="95">
        <f t="shared" si="1208"/>
        <v>0</v>
      </c>
      <c r="DE366" s="95">
        <f>SUM(DE367:DE375)</f>
        <v>113</v>
      </c>
      <c r="DF366" s="95">
        <f t="shared" si="1208"/>
        <v>7816358.5920000002</v>
      </c>
      <c r="DG366" s="95">
        <f>SUM(DG367:DG375)</f>
        <v>11</v>
      </c>
      <c r="DH366" s="95">
        <f t="shared" si="1208"/>
        <v>712418.1</v>
      </c>
      <c r="DI366" s="95">
        <f>SUM(DI367:DI375)</f>
        <v>28</v>
      </c>
      <c r="DJ366" s="95">
        <f t="shared" si="1208"/>
        <v>2514803.3903999999</v>
      </c>
      <c r="DK366" s="95">
        <f t="shared" si="1208"/>
        <v>3359</v>
      </c>
      <c r="DL366" s="95">
        <f t="shared" si="1208"/>
        <v>184571795.48840001</v>
      </c>
      <c r="DM366" s="95">
        <f t="shared" si="1208"/>
        <v>0</v>
      </c>
      <c r="DN366" s="95">
        <f t="shared" si="1208"/>
        <v>4827.0699999999988</v>
      </c>
      <c r="DO366" s="95">
        <f t="shared" si="1208"/>
        <v>4827.0699999999988</v>
      </c>
      <c r="DQ366" s="95">
        <f t="shared" si="1208"/>
        <v>3359</v>
      </c>
    </row>
    <row r="367" spans="1:121" ht="15.75" hidden="1" customHeight="1" x14ac:dyDescent="0.25">
      <c r="A367" s="128"/>
      <c r="B367" s="129">
        <v>320</v>
      </c>
      <c r="C367" s="101" t="s">
        <v>815</v>
      </c>
      <c r="D367" s="102" t="s">
        <v>816</v>
      </c>
      <c r="E367" s="89">
        <v>23150</v>
      </c>
      <c r="F367" s="130">
        <v>1.02</v>
      </c>
      <c r="G367" s="104">
        <v>1</v>
      </c>
      <c r="H367" s="105"/>
      <c r="I367" s="106">
        <v>1.4</v>
      </c>
      <c r="J367" s="106">
        <v>1.68</v>
      </c>
      <c r="K367" s="106">
        <v>2.23</v>
      </c>
      <c r="L367" s="107">
        <v>2.57</v>
      </c>
      <c r="M367" s="110">
        <v>105</v>
      </c>
      <c r="N367" s="109">
        <f t="shared" ref="N367:N375" si="1209">(M367*$E367*$F367*$G367*$I367*$N$11)</f>
        <v>3818222.1</v>
      </c>
      <c r="O367" s="110"/>
      <c r="P367" s="110">
        <f t="shared" ref="P367:P375" si="1210">(O367*$E367*$F367*$G367*$I367*$P$11)</f>
        <v>0</v>
      </c>
      <c r="Q367" s="110"/>
      <c r="R367" s="109">
        <f t="shared" ref="R367:R375" si="1211">(Q367*$E367*$F367*$G367*$I367*$R$11)</f>
        <v>0</v>
      </c>
      <c r="S367" s="110"/>
      <c r="T367" s="109">
        <f t="shared" ref="T367:T375" si="1212">(S367/12*2*$E367*$F367*$G367*$I367*$T$11)+(S367/12*10*$E367*$F367*$G367*$I367*$T$12)</f>
        <v>0</v>
      </c>
      <c r="U367" s="110">
        <v>0</v>
      </c>
      <c r="V367" s="109">
        <f t="shared" ref="V367:V375" si="1213">(U367*$E367*$F367*$G367*$I367*$V$11)</f>
        <v>0</v>
      </c>
      <c r="W367" s="110">
        <v>0</v>
      </c>
      <c r="X367" s="109">
        <f t="shared" ref="X367:X375" si="1214">(W367*$E367*$F367*$G367*$I367*$X$11)</f>
        <v>0</v>
      </c>
      <c r="Y367" s="110"/>
      <c r="Z367" s="109">
        <f t="shared" ref="Z367:Z375" si="1215">(Y367*$E367*$F367*$G367*$I367*$Z$11)</f>
        <v>0</v>
      </c>
      <c r="AA367" s="110">
        <v>0</v>
      </c>
      <c r="AB367" s="109">
        <f t="shared" ref="AB367:AB375" si="1216">(AA367*$E367*$F367*$G367*$I367*$AB$11)</f>
        <v>0</v>
      </c>
      <c r="AC367" s="110">
        <v>2</v>
      </c>
      <c r="AD367" s="109">
        <f t="shared" ref="AD367:AD375" si="1217">(AC367*$E367*$F367*$G367*$I367*$AD$11)</f>
        <v>72728.039999999994</v>
      </c>
      <c r="AE367" s="110">
        <v>0</v>
      </c>
      <c r="AF367" s="109">
        <f t="shared" ref="AF367:AF375" si="1218">(AE367*$E367*$F367*$G367*$I367*$AF$11)</f>
        <v>0</v>
      </c>
      <c r="AG367" s="112"/>
      <c r="AH367" s="109">
        <f t="shared" ref="AH367:AH375" si="1219">(AG367*$E367*$F367*$G367*$I367*$AH$11)</f>
        <v>0</v>
      </c>
      <c r="AI367" s="110">
        <v>5</v>
      </c>
      <c r="AJ367" s="109">
        <f t="shared" ref="AJ367:AJ375" si="1220">(AI367*$E367*$F367*$G367*$I367*$AJ$11)</f>
        <v>181820.1</v>
      </c>
      <c r="AK367" s="110">
        <v>44</v>
      </c>
      <c r="AL367" s="110">
        <f t="shared" ref="AL367:AL375" si="1221">(AK367*$E367*$F367*$G367*$I367*$AL$11)</f>
        <v>1600016.88</v>
      </c>
      <c r="AM367" s="110">
        <v>2</v>
      </c>
      <c r="AN367" s="109">
        <f t="shared" ref="AN367:AN375" si="1222">(AM367*$E367*$F367*$G367*$J367*$AN$11)</f>
        <v>87273.648000000001</v>
      </c>
      <c r="AO367" s="132">
        <v>0</v>
      </c>
      <c r="AP367" s="109">
        <f t="shared" ref="AP367:AP375" si="1223">(AO367*$E367*$F367*$G367*$J367*$AP$11)</f>
        <v>0</v>
      </c>
      <c r="AQ367" s="110">
        <v>3</v>
      </c>
      <c r="AR367" s="116">
        <f t="shared" ref="AR367:AR375" si="1224">(AQ367*$E367*$F367*$G367*$J367*$AR$11)</f>
        <v>130910.47199999999</v>
      </c>
      <c r="AS367" s="110"/>
      <c r="AT367" s="109">
        <f t="shared" ref="AT367:AT375" si="1225">(AS367*$E367*$F367*$G367*$I367*$AT$11)</f>
        <v>0</v>
      </c>
      <c r="AU367" s="110"/>
      <c r="AV367" s="110">
        <f t="shared" ref="AV367:AV375" si="1226">(AU367*$E367*$F367*$G367*$I367*$AV$11)</f>
        <v>0</v>
      </c>
      <c r="AW367" s="110"/>
      <c r="AX367" s="109">
        <f t="shared" ref="AX367:AX375" si="1227">(AW367*$E367*$F367*$G367*$I367*$AX$11)</f>
        <v>0</v>
      </c>
      <c r="AY367" s="110">
        <v>0</v>
      </c>
      <c r="AZ367" s="109">
        <f t="shared" ref="AZ367:AZ375" si="1228">(AY367*$E367*$F367*$G367*$I367*$AZ$11)</f>
        <v>0</v>
      </c>
      <c r="BA367" s="110">
        <v>0</v>
      </c>
      <c r="BB367" s="109">
        <f t="shared" ref="BB367:BB375" si="1229">(BA367*$E367*$F367*$G367*$I367*$BB$11)</f>
        <v>0</v>
      </c>
      <c r="BC367" s="110">
        <v>0</v>
      </c>
      <c r="BD367" s="109">
        <f t="shared" ref="BD367:BD375" si="1230">(BC367*$E367*$F367*$G367*$I367*$BD$11)</f>
        <v>0</v>
      </c>
      <c r="BE367" s="110">
        <v>2</v>
      </c>
      <c r="BF367" s="109">
        <f t="shared" ref="BF367:BF375" si="1231">(BE367*$E367*$F367*$G367*$I367*$BF$11)</f>
        <v>84628.991999999998</v>
      </c>
      <c r="BG367" s="110">
        <v>10</v>
      </c>
      <c r="BH367" s="109">
        <f t="shared" ref="BH367:BH375" si="1232">(BG367*$E367*$F367*$G367*$J367*$BH$11)</f>
        <v>396698.39999999997</v>
      </c>
      <c r="BI367" s="110"/>
      <c r="BJ367" s="109">
        <f t="shared" ref="BJ367:BJ375" si="1233">(BI367*$E367*$F367*$G367*$J367*$BJ$11)</f>
        <v>0</v>
      </c>
      <c r="BK367" s="110">
        <v>0</v>
      </c>
      <c r="BL367" s="109">
        <f t="shared" ref="BL367:BL375" si="1234">(BK367*$E367*$F367*$G367*$J367*$BL$11)</f>
        <v>0</v>
      </c>
      <c r="BM367" s="110">
        <v>6</v>
      </c>
      <c r="BN367" s="109">
        <f t="shared" ref="BN367:BN375" si="1235">(BM367*$E367*$F367*$G367*$J367*$BN$11)</f>
        <v>238019.03999999998</v>
      </c>
      <c r="BO367" s="110">
        <v>3</v>
      </c>
      <c r="BP367" s="109">
        <f t="shared" ref="BP367:BP375" si="1236">(BO367*$E367*$F367*$G367*$J367*$BP$11)</f>
        <v>107108.568</v>
      </c>
      <c r="BQ367" s="110"/>
      <c r="BR367" s="109">
        <f t="shared" ref="BR367:BR375" si="1237">(BQ367*$E367*$F367*$G367*$J367*$BR$11)</f>
        <v>0</v>
      </c>
      <c r="BS367" s="110">
        <v>7</v>
      </c>
      <c r="BT367" s="116">
        <f t="shared" ref="BT367:BT375" si="1238">(BS367*$E367*$F367*$G367*$J367*$BT$11)</f>
        <v>305457.76800000004</v>
      </c>
      <c r="BU367" s="133">
        <v>0</v>
      </c>
      <c r="BV367" s="109">
        <f t="shared" ref="BV367:BV375" si="1239">(BU367*$E367*$F367*$G367*$I367*$BV$11)</f>
        <v>0</v>
      </c>
      <c r="BW367" s="110">
        <v>0</v>
      </c>
      <c r="BX367" s="109">
        <f t="shared" ref="BX367:BX375" si="1240">(BW367*$E367*$F367*$G367*$I367*$BX$11)</f>
        <v>0</v>
      </c>
      <c r="BY367" s="110">
        <v>0</v>
      </c>
      <c r="BZ367" s="109">
        <f t="shared" ref="BZ367:BZ375" si="1241">(BY367*$E367*$F367*$G367*$I367*$BZ$11)</f>
        <v>0</v>
      </c>
      <c r="CA367" s="110">
        <v>1</v>
      </c>
      <c r="CB367" s="109">
        <f t="shared" ref="CB367:CB375" si="1242">(CA367*$E367*$F367*$G367*$J367*$CB$11)</f>
        <v>39669.839999999997</v>
      </c>
      <c r="CC367" s="134"/>
      <c r="CD367" s="110">
        <f t="shared" ref="CD367:CD375" si="1243">(CC367*$E367*$F367*$G367*$I367*$CD$11)</f>
        <v>0</v>
      </c>
      <c r="CE367" s="160">
        <v>34</v>
      </c>
      <c r="CF367" s="109">
        <f t="shared" ref="CF367:CF375" si="1244">(CE367*$E367*$F367*$G367*$I367*$CF$11)</f>
        <v>786785.1599999998</v>
      </c>
      <c r="CG367" s="110"/>
      <c r="CH367" s="109">
        <f t="shared" ref="CH367:CH375" si="1245">(CG367*$E367*$F367*$G367*$I367*$CH$11)</f>
        <v>0</v>
      </c>
      <c r="CI367" s="110">
        <v>2</v>
      </c>
      <c r="CJ367" s="109">
        <f t="shared" ref="CJ367:CJ375" si="1246">(CI367*$E367*$F367*$G367*$I367*$CJ$11)</f>
        <v>46281.479999999996</v>
      </c>
      <c r="CK367" s="110">
        <v>10</v>
      </c>
      <c r="CL367" s="109">
        <f t="shared" ref="CL367:CL375" si="1247">(CK367*$E367*$F367*$G367*$I367*$CL$11)</f>
        <v>396698.39999999997</v>
      </c>
      <c r="CM367" s="110"/>
      <c r="CN367" s="109">
        <f t="shared" ref="CN367:CN375" si="1248">(CM367*$E367*$F367*$G367*$I367*$CN$11)</f>
        <v>0</v>
      </c>
      <c r="CO367" s="110">
        <v>30</v>
      </c>
      <c r="CP367" s="109">
        <f t="shared" ref="CP367:CP375" si="1249">(CO367*$E367*$F367*$G367*$I367*$CP$11)</f>
        <v>1100838.06</v>
      </c>
      <c r="CQ367" s="110">
        <v>32</v>
      </c>
      <c r="CR367" s="109">
        <f t="shared" ref="CR367:CR375" si="1250">(CQ367*$E367*$F367*$G367*$J367*$CR$11)</f>
        <v>1409072.7168000001</v>
      </c>
      <c r="CS367" s="110">
        <v>17</v>
      </c>
      <c r="CT367" s="109">
        <f t="shared" ref="CT367:CT375" si="1251">(CS367*$E367*$F367*$G367*$J367*$CT$11)</f>
        <v>809264.73600000003</v>
      </c>
      <c r="CU367" s="110"/>
      <c r="CV367" s="109">
        <f t="shared" ref="CV367:CV375" si="1252">(CU367*$E367*$F367*$G367*$J367*$CV$11)</f>
        <v>0</v>
      </c>
      <c r="CW367" s="132">
        <v>0</v>
      </c>
      <c r="CX367" s="109">
        <f t="shared" ref="CX367:CX375" si="1253">(CW367*$E367*$F367*$G367*$J367*$CX$11)</f>
        <v>0</v>
      </c>
      <c r="CY367" s="110"/>
      <c r="CZ367" s="116">
        <f t="shared" ref="CZ367:CZ375" si="1254">(CY367*$E367*$F367*$G367*$J367*$CZ$11)</f>
        <v>0</v>
      </c>
      <c r="DA367" s="110"/>
      <c r="DB367" s="109">
        <f t="shared" ref="DB367:DB375" si="1255">(DA367*$E367*$F367*$G367*$J367*$DB$11)</f>
        <v>0</v>
      </c>
      <c r="DC367" s="134"/>
      <c r="DD367" s="109">
        <f t="shared" ref="DD367:DD375" si="1256">(DC367*$E367*$F367*$G367*$J367*$DD$11)</f>
        <v>0</v>
      </c>
      <c r="DE367" s="110">
        <v>9</v>
      </c>
      <c r="DF367" s="109">
        <f t="shared" ref="DF367:DF375" si="1257">(DE367*$E367*$F367*$G367*$J367*$DF$11)</f>
        <v>428434.272</v>
      </c>
      <c r="DG367" s="110">
        <v>9</v>
      </c>
      <c r="DH367" s="109">
        <f t="shared" ref="DH367:DH375" si="1258">(DG367*$E367*$F367*$G367*$K367*$DH$11)</f>
        <v>568695.49199999997</v>
      </c>
      <c r="DI367" s="110">
        <v>5</v>
      </c>
      <c r="DJ367" s="122">
        <f t="shared" ref="DJ367:DJ375" si="1259">(DI367*$E367*$F367*$G367*$L367*$DJ$11)</f>
        <v>336804.02549999999</v>
      </c>
      <c r="DK367" s="123">
        <f t="shared" ref="DK367:DL375" si="1260">SUM(M367,O367,Q367,S367,U367,W367,Y367,AA367,AC367,AE367,AG367,AI367,AO367,AS367,AU367,BY367,AK367,AY367,BA367,BC367,CO367,BE367,BG367,AM367,BK367,AQ367,CQ367,BM367,CS367,BO367,BQ367,BS367,CA367,BU367,BW367,CC367,CE367,CG367,CI367,CK367,CM367,CU367,CW367,BI367,AW367,CY367,DA367,DC367,DE367,DG367,DI367)</f>
        <v>338</v>
      </c>
      <c r="DL367" s="122">
        <f t="shared" si="1260"/>
        <v>12945428.190299999</v>
      </c>
      <c r="DM367" s="1"/>
      <c r="DN367" s="1">
        <f t="shared" ref="DN367:DN375" si="1261">DK367*F367</f>
        <v>344.76</v>
      </c>
      <c r="DO367" s="52">
        <f t="shared" ref="DO367:DO375" si="1262">DK367*F367</f>
        <v>344.76</v>
      </c>
      <c r="DQ367" s="52">
        <f t="shared" ref="DQ367:DQ375" si="1263">DK367*G367</f>
        <v>338</v>
      </c>
    </row>
    <row r="368" spans="1:121" ht="15.75" hidden="1" customHeight="1" x14ac:dyDescent="0.25">
      <c r="A368" s="128"/>
      <c r="B368" s="129">
        <v>321</v>
      </c>
      <c r="C368" s="101" t="s">
        <v>817</v>
      </c>
      <c r="D368" s="102" t="s">
        <v>818</v>
      </c>
      <c r="E368" s="89">
        <v>23150</v>
      </c>
      <c r="F368" s="130">
        <v>1.49</v>
      </c>
      <c r="G368" s="104">
        <v>1</v>
      </c>
      <c r="H368" s="105"/>
      <c r="I368" s="106">
        <v>1.4</v>
      </c>
      <c r="J368" s="106">
        <v>1.68</v>
      </c>
      <c r="K368" s="106">
        <v>2.23</v>
      </c>
      <c r="L368" s="107">
        <v>2.57</v>
      </c>
      <c r="M368" s="110">
        <v>699</v>
      </c>
      <c r="N368" s="109">
        <f t="shared" si="1209"/>
        <v>37130873.010000005</v>
      </c>
      <c r="O368" s="110">
        <v>25</v>
      </c>
      <c r="P368" s="110">
        <f t="shared" si="1210"/>
        <v>1327999.75</v>
      </c>
      <c r="Q368" s="110"/>
      <c r="R368" s="109">
        <f t="shared" si="1211"/>
        <v>0</v>
      </c>
      <c r="S368" s="110"/>
      <c r="T368" s="109">
        <f t="shared" si="1212"/>
        <v>0</v>
      </c>
      <c r="U368" s="110"/>
      <c r="V368" s="109">
        <f t="shared" si="1213"/>
        <v>0</v>
      </c>
      <c r="W368" s="110"/>
      <c r="X368" s="109">
        <f t="shared" si="1214"/>
        <v>0</v>
      </c>
      <c r="Y368" s="110"/>
      <c r="Z368" s="109">
        <f t="shared" si="1215"/>
        <v>0</v>
      </c>
      <c r="AA368" s="110"/>
      <c r="AB368" s="109">
        <f t="shared" si="1216"/>
        <v>0</v>
      </c>
      <c r="AC368" s="110">
        <v>130</v>
      </c>
      <c r="AD368" s="109">
        <f t="shared" si="1217"/>
        <v>6905598.7000000002</v>
      </c>
      <c r="AE368" s="110"/>
      <c r="AF368" s="109">
        <f t="shared" si="1218"/>
        <v>0</v>
      </c>
      <c r="AG368" s="112"/>
      <c r="AH368" s="109">
        <f t="shared" si="1219"/>
        <v>0</v>
      </c>
      <c r="AI368" s="110">
        <v>248</v>
      </c>
      <c r="AJ368" s="109">
        <f t="shared" si="1220"/>
        <v>13173757.52</v>
      </c>
      <c r="AK368" s="110">
        <v>119</v>
      </c>
      <c r="AL368" s="110">
        <f t="shared" si="1221"/>
        <v>6321278.8100000005</v>
      </c>
      <c r="AM368" s="110">
        <v>217</v>
      </c>
      <c r="AN368" s="109">
        <f t="shared" si="1222"/>
        <v>13832445.396</v>
      </c>
      <c r="AO368" s="132"/>
      <c r="AP368" s="109">
        <f t="shared" si="1223"/>
        <v>0</v>
      </c>
      <c r="AQ368" s="110">
        <v>21</v>
      </c>
      <c r="AR368" s="116">
        <f t="shared" si="1224"/>
        <v>1338623.7480000001</v>
      </c>
      <c r="AS368" s="110"/>
      <c r="AT368" s="109">
        <f t="shared" si="1225"/>
        <v>0</v>
      </c>
      <c r="AU368" s="110">
        <v>2</v>
      </c>
      <c r="AV368" s="110">
        <f t="shared" si="1226"/>
        <v>86923.62</v>
      </c>
      <c r="AW368" s="110"/>
      <c r="AX368" s="109">
        <f t="shared" si="1227"/>
        <v>0</v>
      </c>
      <c r="AY368" s="110"/>
      <c r="AZ368" s="109">
        <f t="shared" si="1228"/>
        <v>0</v>
      </c>
      <c r="BA368" s="110"/>
      <c r="BB368" s="109">
        <f t="shared" si="1229"/>
        <v>0</v>
      </c>
      <c r="BC368" s="110"/>
      <c r="BD368" s="109">
        <f t="shared" si="1230"/>
        <v>0</v>
      </c>
      <c r="BE368" s="110">
        <v>17</v>
      </c>
      <c r="BF368" s="109">
        <f t="shared" si="1231"/>
        <v>1050809.9839999999</v>
      </c>
      <c r="BG368" s="110">
        <v>9</v>
      </c>
      <c r="BH368" s="109">
        <f t="shared" si="1232"/>
        <v>521541.72</v>
      </c>
      <c r="BI368" s="110"/>
      <c r="BJ368" s="109">
        <f t="shared" si="1233"/>
        <v>0</v>
      </c>
      <c r="BK368" s="110"/>
      <c r="BL368" s="109">
        <f t="shared" si="1234"/>
        <v>0</v>
      </c>
      <c r="BM368" s="110">
        <v>80</v>
      </c>
      <c r="BN368" s="109">
        <f t="shared" si="1235"/>
        <v>4635926.3999999994</v>
      </c>
      <c r="BO368" s="110">
        <v>102</v>
      </c>
      <c r="BP368" s="109">
        <f t="shared" si="1236"/>
        <v>5319725.5440000007</v>
      </c>
      <c r="BQ368" s="110">
        <v>125</v>
      </c>
      <c r="BR368" s="109">
        <f t="shared" si="1237"/>
        <v>9271852.8000000007</v>
      </c>
      <c r="BS368" s="110">
        <v>88</v>
      </c>
      <c r="BT368" s="116">
        <f t="shared" si="1238"/>
        <v>5609470.9440000001</v>
      </c>
      <c r="BU368" s="133"/>
      <c r="BV368" s="109">
        <f t="shared" si="1239"/>
        <v>0</v>
      </c>
      <c r="BW368" s="110"/>
      <c r="BX368" s="109">
        <f t="shared" si="1240"/>
        <v>0</v>
      </c>
      <c r="BY368" s="110"/>
      <c r="BZ368" s="109">
        <f t="shared" si="1241"/>
        <v>0</v>
      </c>
      <c r="CA368" s="110">
        <v>71</v>
      </c>
      <c r="CB368" s="109">
        <f t="shared" si="1242"/>
        <v>4114384.6799999997</v>
      </c>
      <c r="CC368" s="134"/>
      <c r="CD368" s="110">
        <f t="shared" si="1243"/>
        <v>0</v>
      </c>
      <c r="CE368" s="160"/>
      <c r="CF368" s="109">
        <f t="shared" si="1244"/>
        <v>0</v>
      </c>
      <c r="CG368" s="110"/>
      <c r="CH368" s="109">
        <f t="shared" si="1245"/>
        <v>0</v>
      </c>
      <c r="CI368" s="110">
        <v>85</v>
      </c>
      <c r="CJ368" s="109">
        <f t="shared" si="1246"/>
        <v>2873308.5499999993</v>
      </c>
      <c r="CK368" s="110">
        <v>10</v>
      </c>
      <c r="CL368" s="109">
        <f t="shared" si="1247"/>
        <v>579490.79999999993</v>
      </c>
      <c r="CM368" s="110">
        <v>82</v>
      </c>
      <c r="CN368" s="109">
        <f t="shared" si="1248"/>
        <v>3959853.8</v>
      </c>
      <c r="CO368" s="110">
        <v>40</v>
      </c>
      <c r="CP368" s="109">
        <f t="shared" si="1249"/>
        <v>2144115.96</v>
      </c>
      <c r="CQ368" s="110">
        <v>233</v>
      </c>
      <c r="CR368" s="109">
        <f t="shared" si="1250"/>
        <v>14987370.5604</v>
      </c>
      <c r="CS368" s="110">
        <v>24</v>
      </c>
      <c r="CT368" s="109">
        <f t="shared" si="1251"/>
        <v>1668933.504</v>
      </c>
      <c r="CU368" s="110"/>
      <c r="CV368" s="109">
        <f t="shared" si="1252"/>
        <v>0</v>
      </c>
      <c r="CW368" s="132"/>
      <c r="CX368" s="109">
        <f t="shared" si="1253"/>
        <v>0</v>
      </c>
      <c r="CY368" s="110"/>
      <c r="CZ368" s="116">
        <f t="shared" si="1254"/>
        <v>0</v>
      </c>
      <c r="DA368" s="110">
        <v>34</v>
      </c>
      <c r="DB368" s="109">
        <f t="shared" si="1255"/>
        <v>1970268.72</v>
      </c>
      <c r="DC368" s="134"/>
      <c r="DD368" s="109">
        <f t="shared" si="1256"/>
        <v>0</v>
      </c>
      <c r="DE368" s="110">
        <v>96</v>
      </c>
      <c r="DF368" s="109">
        <f t="shared" si="1257"/>
        <v>6675734.0159999998</v>
      </c>
      <c r="DG368" s="110"/>
      <c r="DH368" s="109">
        <f t="shared" si="1258"/>
        <v>0</v>
      </c>
      <c r="DI368" s="110">
        <v>20</v>
      </c>
      <c r="DJ368" s="122">
        <f t="shared" si="1259"/>
        <v>1967992.149</v>
      </c>
      <c r="DK368" s="123">
        <f t="shared" si="1260"/>
        <v>2577</v>
      </c>
      <c r="DL368" s="122">
        <f t="shared" si="1260"/>
        <v>147468280.68539998</v>
      </c>
      <c r="DM368" s="1"/>
      <c r="DN368" s="1">
        <f t="shared" si="1261"/>
        <v>3839.73</v>
      </c>
      <c r="DO368" s="52">
        <f t="shared" si="1262"/>
        <v>3839.73</v>
      </c>
      <c r="DQ368" s="52">
        <f t="shared" si="1263"/>
        <v>2577</v>
      </c>
    </row>
    <row r="369" spans="1:121" ht="15.75" hidden="1" customHeight="1" x14ac:dyDescent="0.25">
      <c r="A369" s="128"/>
      <c r="B369" s="129">
        <v>322</v>
      </c>
      <c r="C369" s="101" t="s">
        <v>819</v>
      </c>
      <c r="D369" s="102" t="s">
        <v>820</v>
      </c>
      <c r="E369" s="89">
        <v>23150</v>
      </c>
      <c r="F369" s="130">
        <v>2.14</v>
      </c>
      <c r="G369" s="104">
        <v>1</v>
      </c>
      <c r="H369" s="105"/>
      <c r="I369" s="106">
        <v>1.4</v>
      </c>
      <c r="J369" s="106">
        <v>1.68</v>
      </c>
      <c r="K369" s="106">
        <v>2.23</v>
      </c>
      <c r="L369" s="107">
        <v>2.57</v>
      </c>
      <c r="M369" s="110">
        <v>5</v>
      </c>
      <c r="N369" s="109">
        <f t="shared" si="1209"/>
        <v>381465.7</v>
      </c>
      <c r="O369" s="110">
        <v>5</v>
      </c>
      <c r="P369" s="110">
        <f t="shared" si="1210"/>
        <v>381465.7</v>
      </c>
      <c r="Q369" s="110"/>
      <c r="R369" s="109">
        <f t="shared" si="1211"/>
        <v>0</v>
      </c>
      <c r="S369" s="110"/>
      <c r="T369" s="109">
        <f t="shared" si="1212"/>
        <v>0</v>
      </c>
      <c r="U369" s="110"/>
      <c r="V369" s="109">
        <f t="shared" si="1213"/>
        <v>0</v>
      </c>
      <c r="W369" s="110"/>
      <c r="X369" s="109">
        <f t="shared" si="1214"/>
        <v>0</v>
      </c>
      <c r="Y369" s="110"/>
      <c r="Z369" s="109">
        <f t="shared" si="1215"/>
        <v>0</v>
      </c>
      <c r="AA369" s="110"/>
      <c r="AB369" s="109">
        <f t="shared" si="1216"/>
        <v>0</v>
      </c>
      <c r="AC369" s="110"/>
      <c r="AD369" s="109">
        <f t="shared" si="1217"/>
        <v>0</v>
      </c>
      <c r="AE369" s="110"/>
      <c r="AF369" s="109">
        <f t="shared" si="1218"/>
        <v>0</v>
      </c>
      <c r="AG369" s="112"/>
      <c r="AH369" s="109">
        <f t="shared" si="1219"/>
        <v>0</v>
      </c>
      <c r="AI369" s="110"/>
      <c r="AJ369" s="109">
        <f t="shared" si="1220"/>
        <v>0</v>
      </c>
      <c r="AK369" s="110"/>
      <c r="AL369" s="110">
        <f t="shared" si="1221"/>
        <v>0</v>
      </c>
      <c r="AM369" s="110">
        <v>0</v>
      </c>
      <c r="AN369" s="109">
        <f t="shared" si="1222"/>
        <v>0</v>
      </c>
      <c r="AO369" s="132"/>
      <c r="AP369" s="109">
        <f t="shared" si="1223"/>
        <v>0</v>
      </c>
      <c r="AQ369" s="110"/>
      <c r="AR369" s="116">
        <f t="shared" si="1224"/>
        <v>0</v>
      </c>
      <c r="AS369" s="110"/>
      <c r="AT369" s="109">
        <f t="shared" si="1225"/>
        <v>0</v>
      </c>
      <c r="AU369" s="110"/>
      <c r="AV369" s="110">
        <f t="shared" si="1226"/>
        <v>0</v>
      </c>
      <c r="AW369" s="110"/>
      <c r="AX369" s="109">
        <f t="shared" si="1227"/>
        <v>0</v>
      </c>
      <c r="AY369" s="110"/>
      <c r="AZ369" s="109">
        <f t="shared" si="1228"/>
        <v>0</v>
      </c>
      <c r="BA369" s="110"/>
      <c r="BB369" s="109">
        <f t="shared" si="1229"/>
        <v>0</v>
      </c>
      <c r="BC369" s="110"/>
      <c r="BD369" s="109">
        <f t="shared" si="1230"/>
        <v>0</v>
      </c>
      <c r="BE369" s="110"/>
      <c r="BF369" s="109">
        <f t="shared" si="1231"/>
        <v>0</v>
      </c>
      <c r="BG369" s="110"/>
      <c r="BH369" s="109">
        <f t="shared" si="1232"/>
        <v>0</v>
      </c>
      <c r="BI369" s="110"/>
      <c r="BJ369" s="109">
        <f t="shared" si="1233"/>
        <v>0</v>
      </c>
      <c r="BK369" s="110"/>
      <c r="BL369" s="109">
        <f t="shared" si="1234"/>
        <v>0</v>
      </c>
      <c r="BM369" s="110"/>
      <c r="BN369" s="109">
        <f t="shared" si="1235"/>
        <v>0</v>
      </c>
      <c r="BO369" s="110"/>
      <c r="BP369" s="109">
        <f t="shared" si="1236"/>
        <v>0</v>
      </c>
      <c r="BQ369" s="110"/>
      <c r="BR369" s="109">
        <f t="shared" si="1237"/>
        <v>0</v>
      </c>
      <c r="BS369" s="110"/>
      <c r="BT369" s="116">
        <f t="shared" si="1238"/>
        <v>0</v>
      </c>
      <c r="BU369" s="133"/>
      <c r="BV369" s="109">
        <f t="shared" si="1239"/>
        <v>0</v>
      </c>
      <c r="BW369" s="110"/>
      <c r="BX369" s="109">
        <f t="shared" si="1240"/>
        <v>0</v>
      </c>
      <c r="BY369" s="110"/>
      <c r="BZ369" s="109">
        <f t="shared" si="1241"/>
        <v>0</v>
      </c>
      <c r="CA369" s="110"/>
      <c r="CB369" s="109">
        <f t="shared" si="1242"/>
        <v>0</v>
      </c>
      <c r="CC369" s="134"/>
      <c r="CD369" s="110">
        <f t="shared" si="1243"/>
        <v>0</v>
      </c>
      <c r="CE369" s="110"/>
      <c r="CF369" s="109">
        <f t="shared" si="1244"/>
        <v>0</v>
      </c>
      <c r="CG369" s="110"/>
      <c r="CH369" s="109">
        <f t="shared" si="1245"/>
        <v>0</v>
      </c>
      <c r="CI369" s="110"/>
      <c r="CJ369" s="109">
        <f t="shared" si="1246"/>
        <v>0</v>
      </c>
      <c r="CK369" s="110"/>
      <c r="CL369" s="109">
        <f t="shared" si="1247"/>
        <v>0</v>
      </c>
      <c r="CM369" s="110"/>
      <c r="CN369" s="109">
        <f t="shared" si="1248"/>
        <v>0</v>
      </c>
      <c r="CO369" s="110"/>
      <c r="CP369" s="109">
        <f t="shared" si="1249"/>
        <v>0</v>
      </c>
      <c r="CQ369" s="110"/>
      <c r="CR369" s="109">
        <f t="shared" si="1250"/>
        <v>0</v>
      </c>
      <c r="CS369" s="110"/>
      <c r="CT369" s="109">
        <f t="shared" si="1251"/>
        <v>0</v>
      </c>
      <c r="CU369" s="110"/>
      <c r="CV369" s="109">
        <f t="shared" si="1252"/>
        <v>0</v>
      </c>
      <c r="CW369" s="132"/>
      <c r="CX369" s="109">
        <f t="shared" si="1253"/>
        <v>0</v>
      </c>
      <c r="CY369" s="110"/>
      <c r="CZ369" s="116">
        <f t="shared" si="1254"/>
        <v>0</v>
      </c>
      <c r="DA369" s="110"/>
      <c r="DB369" s="109">
        <f t="shared" si="1255"/>
        <v>0</v>
      </c>
      <c r="DC369" s="134"/>
      <c r="DD369" s="109">
        <f t="shared" si="1256"/>
        <v>0</v>
      </c>
      <c r="DE369" s="110"/>
      <c r="DF369" s="109">
        <f t="shared" si="1257"/>
        <v>0</v>
      </c>
      <c r="DG369" s="110"/>
      <c r="DH369" s="109">
        <f t="shared" si="1258"/>
        <v>0</v>
      </c>
      <c r="DI369" s="110"/>
      <c r="DJ369" s="122">
        <f t="shared" si="1259"/>
        <v>0</v>
      </c>
      <c r="DK369" s="123">
        <f t="shared" si="1260"/>
        <v>10</v>
      </c>
      <c r="DL369" s="122">
        <f t="shared" si="1260"/>
        <v>762931.4</v>
      </c>
      <c r="DM369" s="1"/>
      <c r="DN369" s="1">
        <f t="shared" si="1261"/>
        <v>21.400000000000002</v>
      </c>
      <c r="DO369" s="52">
        <f t="shared" si="1262"/>
        <v>21.400000000000002</v>
      </c>
      <c r="DQ369" s="52">
        <f t="shared" si="1263"/>
        <v>10</v>
      </c>
    </row>
    <row r="370" spans="1:121" ht="27.75" hidden="1" customHeight="1" x14ac:dyDescent="0.25">
      <c r="A370" s="128"/>
      <c r="B370" s="129">
        <v>323</v>
      </c>
      <c r="C370" s="101" t="s">
        <v>821</v>
      </c>
      <c r="D370" s="102" t="s">
        <v>822</v>
      </c>
      <c r="E370" s="89">
        <v>23150</v>
      </c>
      <c r="F370" s="130">
        <v>1.25</v>
      </c>
      <c r="G370" s="104">
        <v>1</v>
      </c>
      <c r="H370" s="105"/>
      <c r="I370" s="106">
        <v>1.4</v>
      </c>
      <c r="J370" s="106">
        <v>1.68</v>
      </c>
      <c r="K370" s="106">
        <v>2.23</v>
      </c>
      <c r="L370" s="107">
        <v>2.57</v>
      </c>
      <c r="M370" s="110">
        <v>85</v>
      </c>
      <c r="N370" s="109">
        <f t="shared" si="1209"/>
        <v>3787918.7500000005</v>
      </c>
      <c r="O370" s="110">
        <v>1</v>
      </c>
      <c r="P370" s="110">
        <f t="shared" si="1210"/>
        <v>44563.75</v>
      </c>
      <c r="Q370" s="110"/>
      <c r="R370" s="109">
        <f t="shared" si="1211"/>
        <v>0</v>
      </c>
      <c r="S370" s="110"/>
      <c r="T370" s="109">
        <f t="shared" si="1212"/>
        <v>0</v>
      </c>
      <c r="U370" s="110"/>
      <c r="V370" s="109">
        <f t="shared" si="1213"/>
        <v>0</v>
      </c>
      <c r="W370" s="110">
        <v>0</v>
      </c>
      <c r="X370" s="109">
        <f t="shared" si="1214"/>
        <v>0</v>
      </c>
      <c r="Y370" s="110"/>
      <c r="Z370" s="109">
        <f t="shared" si="1215"/>
        <v>0</v>
      </c>
      <c r="AA370" s="110">
        <v>0</v>
      </c>
      <c r="AB370" s="109">
        <f t="shared" si="1216"/>
        <v>0</v>
      </c>
      <c r="AC370" s="110">
        <v>2</v>
      </c>
      <c r="AD370" s="109">
        <f t="shared" si="1217"/>
        <v>89127.5</v>
      </c>
      <c r="AE370" s="110">
        <v>0</v>
      </c>
      <c r="AF370" s="109">
        <f t="shared" si="1218"/>
        <v>0</v>
      </c>
      <c r="AG370" s="112"/>
      <c r="AH370" s="109">
        <f t="shared" si="1219"/>
        <v>0</v>
      </c>
      <c r="AI370" s="110">
        <v>4</v>
      </c>
      <c r="AJ370" s="109">
        <f t="shared" si="1220"/>
        <v>178255</v>
      </c>
      <c r="AK370" s="110">
        <v>3</v>
      </c>
      <c r="AL370" s="110">
        <f t="shared" si="1221"/>
        <v>133691.25</v>
      </c>
      <c r="AM370" s="110">
        <v>3</v>
      </c>
      <c r="AN370" s="109">
        <f t="shared" si="1222"/>
        <v>160429.5</v>
      </c>
      <c r="AO370" s="132">
        <v>0</v>
      </c>
      <c r="AP370" s="109">
        <f t="shared" si="1223"/>
        <v>0</v>
      </c>
      <c r="AQ370" s="110"/>
      <c r="AR370" s="116">
        <f t="shared" si="1224"/>
        <v>0</v>
      </c>
      <c r="AS370" s="110"/>
      <c r="AT370" s="109">
        <f t="shared" si="1225"/>
        <v>0</v>
      </c>
      <c r="AU370" s="110"/>
      <c r="AV370" s="110">
        <f t="shared" si="1226"/>
        <v>0</v>
      </c>
      <c r="AW370" s="110"/>
      <c r="AX370" s="109">
        <f t="shared" si="1227"/>
        <v>0</v>
      </c>
      <c r="AY370" s="110">
        <v>0</v>
      </c>
      <c r="AZ370" s="109">
        <f t="shared" si="1228"/>
        <v>0</v>
      </c>
      <c r="BA370" s="110">
        <v>0</v>
      </c>
      <c r="BB370" s="109">
        <f t="shared" si="1229"/>
        <v>0</v>
      </c>
      <c r="BC370" s="110">
        <v>0</v>
      </c>
      <c r="BD370" s="109">
        <f t="shared" si="1230"/>
        <v>0</v>
      </c>
      <c r="BE370" s="110"/>
      <c r="BF370" s="109">
        <f t="shared" si="1231"/>
        <v>0</v>
      </c>
      <c r="BG370" s="110">
        <v>4</v>
      </c>
      <c r="BH370" s="109">
        <f t="shared" si="1232"/>
        <v>194460</v>
      </c>
      <c r="BI370" s="110"/>
      <c r="BJ370" s="109">
        <f t="shared" si="1233"/>
        <v>0</v>
      </c>
      <c r="BK370" s="110">
        <v>0</v>
      </c>
      <c r="BL370" s="109">
        <f t="shared" si="1234"/>
        <v>0</v>
      </c>
      <c r="BM370" s="110"/>
      <c r="BN370" s="109">
        <f t="shared" si="1235"/>
        <v>0</v>
      </c>
      <c r="BO370" s="110"/>
      <c r="BP370" s="109">
        <f t="shared" si="1236"/>
        <v>0</v>
      </c>
      <c r="BQ370" s="110">
        <v>15</v>
      </c>
      <c r="BR370" s="109">
        <f t="shared" si="1237"/>
        <v>933408</v>
      </c>
      <c r="BS370" s="110">
        <v>12</v>
      </c>
      <c r="BT370" s="116">
        <f t="shared" si="1238"/>
        <v>641718</v>
      </c>
      <c r="BU370" s="133">
        <v>0</v>
      </c>
      <c r="BV370" s="109">
        <f t="shared" si="1239"/>
        <v>0</v>
      </c>
      <c r="BW370" s="110"/>
      <c r="BX370" s="109">
        <f t="shared" si="1240"/>
        <v>0</v>
      </c>
      <c r="BY370" s="110">
        <v>0</v>
      </c>
      <c r="BZ370" s="109">
        <f t="shared" si="1241"/>
        <v>0</v>
      </c>
      <c r="CA370" s="110">
        <v>2</v>
      </c>
      <c r="CB370" s="109">
        <f t="shared" si="1242"/>
        <v>97230</v>
      </c>
      <c r="CC370" s="134"/>
      <c r="CD370" s="110">
        <f t="shared" si="1243"/>
        <v>0</v>
      </c>
      <c r="CE370" s="110">
        <v>2</v>
      </c>
      <c r="CF370" s="109">
        <f t="shared" si="1244"/>
        <v>56717.5</v>
      </c>
      <c r="CG370" s="110"/>
      <c r="CH370" s="109">
        <f t="shared" si="1245"/>
        <v>0</v>
      </c>
      <c r="CI370" s="110"/>
      <c r="CJ370" s="109">
        <f t="shared" si="1246"/>
        <v>0</v>
      </c>
      <c r="CK370" s="110"/>
      <c r="CL370" s="109">
        <f t="shared" si="1247"/>
        <v>0</v>
      </c>
      <c r="CM370" s="110">
        <v>2</v>
      </c>
      <c r="CN370" s="109">
        <f t="shared" si="1248"/>
        <v>81025</v>
      </c>
      <c r="CO370" s="110"/>
      <c r="CP370" s="109">
        <f t="shared" si="1249"/>
        <v>0</v>
      </c>
      <c r="CQ370" s="110">
        <v>1</v>
      </c>
      <c r="CR370" s="109">
        <f t="shared" si="1250"/>
        <v>53962.65</v>
      </c>
      <c r="CS370" s="110"/>
      <c r="CT370" s="109">
        <f t="shared" si="1251"/>
        <v>0</v>
      </c>
      <c r="CU370" s="110">
        <v>0</v>
      </c>
      <c r="CV370" s="109">
        <f t="shared" si="1252"/>
        <v>0</v>
      </c>
      <c r="CW370" s="132">
        <v>0</v>
      </c>
      <c r="CX370" s="109">
        <f t="shared" si="1253"/>
        <v>0</v>
      </c>
      <c r="CY370" s="110">
        <v>0</v>
      </c>
      <c r="CZ370" s="116">
        <f t="shared" si="1254"/>
        <v>0</v>
      </c>
      <c r="DA370" s="110"/>
      <c r="DB370" s="109">
        <f t="shared" si="1255"/>
        <v>0</v>
      </c>
      <c r="DC370" s="134"/>
      <c r="DD370" s="109">
        <f t="shared" si="1256"/>
        <v>0</v>
      </c>
      <c r="DE370" s="110"/>
      <c r="DF370" s="109">
        <f t="shared" si="1257"/>
        <v>0</v>
      </c>
      <c r="DG370" s="110"/>
      <c r="DH370" s="109">
        <f t="shared" si="1258"/>
        <v>0</v>
      </c>
      <c r="DI370" s="110"/>
      <c r="DJ370" s="122">
        <f t="shared" si="1259"/>
        <v>0</v>
      </c>
      <c r="DK370" s="123">
        <f t="shared" si="1260"/>
        <v>136</v>
      </c>
      <c r="DL370" s="122">
        <f t="shared" si="1260"/>
        <v>6452506.9000000004</v>
      </c>
      <c r="DM370" s="1"/>
      <c r="DN370" s="1">
        <f t="shared" si="1261"/>
        <v>170</v>
      </c>
      <c r="DO370" s="52">
        <f t="shared" si="1262"/>
        <v>170</v>
      </c>
      <c r="DQ370" s="52">
        <f t="shared" si="1263"/>
        <v>136</v>
      </c>
    </row>
    <row r="371" spans="1:121" ht="27.75" hidden="1" customHeight="1" x14ac:dyDescent="0.25">
      <c r="A371" s="128"/>
      <c r="B371" s="129">
        <v>324</v>
      </c>
      <c r="C371" s="101" t="s">
        <v>823</v>
      </c>
      <c r="D371" s="102" t="s">
        <v>824</v>
      </c>
      <c r="E371" s="89">
        <v>23150</v>
      </c>
      <c r="F371" s="130">
        <v>2.76</v>
      </c>
      <c r="G371" s="104">
        <v>1</v>
      </c>
      <c r="H371" s="105"/>
      <c r="I371" s="106">
        <v>1.4</v>
      </c>
      <c r="J371" s="106">
        <v>1.68</v>
      </c>
      <c r="K371" s="106">
        <v>2.23</v>
      </c>
      <c r="L371" s="107">
        <v>2.57</v>
      </c>
      <c r="M371" s="110">
        <v>18</v>
      </c>
      <c r="N371" s="109">
        <f t="shared" si="1209"/>
        <v>1771141.68</v>
      </c>
      <c r="O371" s="110"/>
      <c r="P371" s="110">
        <f t="shared" si="1210"/>
        <v>0</v>
      </c>
      <c r="Q371" s="110"/>
      <c r="R371" s="109">
        <f t="shared" si="1211"/>
        <v>0</v>
      </c>
      <c r="S371" s="110"/>
      <c r="T371" s="109">
        <f t="shared" si="1212"/>
        <v>0</v>
      </c>
      <c r="U371" s="110">
        <v>2</v>
      </c>
      <c r="V371" s="109">
        <f t="shared" si="1213"/>
        <v>196793.52</v>
      </c>
      <c r="W371" s="110"/>
      <c r="X371" s="109">
        <f t="shared" si="1214"/>
        <v>0</v>
      </c>
      <c r="Y371" s="110"/>
      <c r="Z371" s="109">
        <f t="shared" si="1215"/>
        <v>0</v>
      </c>
      <c r="AA371" s="110"/>
      <c r="AB371" s="109">
        <f t="shared" si="1216"/>
        <v>0</v>
      </c>
      <c r="AC371" s="110"/>
      <c r="AD371" s="109">
        <f t="shared" si="1217"/>
        <v>0</v>
      </c>
      <c r="AE371" s="110"/>
      <c r="AF371" s="109">
        <f t="shared" si="1218"/>
        <v>0</v>
      </c>
      <c r="AG371" s="112"/>
      <c r="AH371" s="109">
        <f t="shared" si="1219"/>
        <v>0</v>
      </c>
      <c r="AI371" s="110"/>
      <c r="AJ371" s="109">
        <f t="shared" si="1220"/>
        <v>0</v>
      </c>
      <c r="AK371" s="110"/>
      <c r="AL371" s="110">
        <f t="shared" si="1221"/>
        <v>0</v>
      </c>
      <c r="AM371" s="110">
        <v>0</v>
      </c>
      <c r="AN371" s="109">
        <f t="shared" si="1222"/>
        <v>0</v>
      </c>
      <c r="AO371" s="132">
        <v>0</v>
      </c>
      <c r="AP371" s="109">
        <f t="shared" si="1223"/>
        <v>0</v>
      </c>
      <c r="AQ371" s="110"/>
      <c r="AR371" s="116">
        <f t="shared" si="1224"/>
        <v>0</v>
      </c>
      <c r="AS371" s="110"/>
      <c r="AT371" s="109">
        <f t="shared" si="1225"/>
        <v>0</v>
      </c>
      <c r="AU371" s="110">
        <v>1</v>
      </c>
      <c r="AV371" s="110">
        <f t="shared" si="1226"/>
        <v>80506.439999999988</v>
      </c>
      <c r="AW371" s="110"/>
      <c r="AX371" s="109">
        <f t="shared" si="1227"/>
        <v>0</v>
      </c>
      <c r="AY371" s="110"/>
      <c r="AZ371" s="109">
        <f t="shared" si="1228"/>
        <v>0</v>
      </c>
      <c r="BA371" s="110"/>
      <c r="BB371" s="109">
        <f t="shared" si="1229"/>
        <v>0</v>
      </c>
      <c r="BC371" s="110"/>
      <c r="BD371" s="109">
        <f t="shared" si="1230"/>
        <v>0</v>
      </c>
      <c r="BE371" s="110"/>
      <c r="BF371" s="109">
        <f t="shared" si="1231"/>
        <v>0</v>
      </c>
      <c r="BG371" s="110"/>
      <c r="BH371" s="109">
        <f t="shared" si="1232"/>
        <v>0</v>
      </c>
      <c r="BI371" s="110"/>
      <c r="BJ371" s="109">
        <f t="shared" si="1233"/>
        <v>0</v>
      </c>
      <c r="BK371" s="110"/>
      <c r="BL371" s="109">
        <f t="shared" si="1234"/>
        <v>0</v>
      </c>
      <c r="BM371" s="110">
        <v>1</v>
      </c>
      <c r="BN371" s="109">
        <f t="shared" si="1235"/>
        <v>107341.91999999998</v>
      </c>
      <c r="BO371" s="110">
        <v>2</v>
      </c>
      <c r="BP371" s="109">
        <f t="shared" si="1236"/>
        <v>193215.45599999998</v>
      </c>
      <c r="BQ371" s="110"/>
      <c r="BR371" s="109">
        <f t="shared" si="1237"/>
        <v>0</v>
      </c>
      <c r="BS371" s="110"/>
      <c r="BT371" s="116">
        <f t="shared" si="1238"/>
        <v>0</v>
      </c>
      <c r="BU371" s="133"/>
      <c r="BV371" s="109">
        <f t="shared" si="1239"/>
        <v>0</v>
      </c>
      <c r="BW371" s="110"/>
      <c r="BX371" s="109">
        <f t="shared" si="1240"/>
        <v>0</v>
      </c>
      <c r="BY371" s="110"/>
      <c r="BZ371" s="109">
        <f t="shared" si="1241"/>
        <v>0</v>
      </c>
      <c r="CA371" s="110"/>
      <c r="CB371" s="109">
        <f t="shared" si="1242"/>
        <v>0</v>
      </c>
      <c r="CC371" s="134"/>
      <c r="CD371" s="110">
        <f t="shared" si="1243"/>
        <v>0</v>
      </c>
      <c r="CE371" s="110"/>
      <c r="CF371" s="109">
        <f t="shared" si="1244"/>
        <v>0</v>
      </c>
      <c r="CG371" s="110"/>
      <c r="CH371" s="109">
        <f t="shared" si="1245"/>
        <v>0</v>
      </c>
      <c r="CI371" s="110"/>
      <c r="CJ371" s="109">
        <f t="shared" si="1246"/>
        <v>0</v>
      </c>
      <c r="CK371" s="110"/>
      <c r="CL371" s="109">
        <f t="shared" si="1247"/>
        <v>0</v>
      </c>
      <c r="CM371" s="110"/>
      <c r="CN371" s="109">
        <f t="shared" si="1248"/>
        <v>0</v>
      </c>
      <c r="CO371" s="110"/>
      <c r="CP371" s="109">
        <f t="shared" si="1249"/>
        <v>0</v>
      </c>
      <c r="CQ371" s="110"/>
      <c r="CR371" s="109">
        <f t="shared" si="1250"/>
        <v>0</v>
      </c>
      <c r="CS371" s="110"/>
      <c r="CT371" s="109">
        <f t="shared" si="1251"/>
        <v>0</v>
      </c>
      <c r="CU371" s="110"/>
      <c r="CV371" s="109">
        <f t="shared" si="1252"/>
        <v>0</v>
      </c>
      <c r="CW371" s="132">
        <v>0</v>
      </c>
      <c r="CX371" s="109">
        <f t="shared" si="1253"/>
        <v>0</v>
      </c>
      <c r="CY371" s="110"/>
      <c r="CZ371" s="116">
        <f t="shared" si="1254"/>
        <v>0</v>
      </c>
      <c r="DA371" s="110"/>
      <c r="DB371" s="109">
        <f t="shared" si="1255"/>
        <v>0</v>
      </c>
      <c r="DC371" s="134"/>
      <c r="DD371" s="109">
        <f t="shared" si="1256"/>
        <v>0</v>
      </c>
      <c r="DE371" s="110"/>
      <c r="DF371" s="109">
        <f t="shared" si="1257"/>
        <v>0</v>
      </c>
      <c r="DG371" s="110"/>
      <c r="DH371" s="109">
        <f t="shared" si="1258"/>
        <v>0</v>
      </c>
      <c r="DI371" s="110"/>
      <c r="DJ371" s="122">
        <f t="shared" si="1259"/>
        <v>0</v>
      </c>
      <c r="DK371" s="123">
        <f t="shared" si="1260"/>
        <v>24</v>
      </c>
      <c r="DL371" s="122">
        <f t="shared" si="1260"/>
        <v>2348999.0159999998</v>
      </c>
      <c r="DM371" s="1"/>
      <c r="DN371" s="1">
        <f t="shared" si="1261"/>
        <v>66.239999999999995</v>
      </c>
      <c r="DO371" s="52">
        <f t="shared" si="1262"/>
        <v>66.239999999999995</v>
      </c>
      <c r="DQ371" s="52">
        <f t="shared" si="1263"/>
        <v>24</v>
      </c>
    </row>
    <row r="372" spans="1:121" ht="45" hidden="1" customHeight="1" x14ac:dyDescent="0.25">
      <c r="A372" s="128"/>
      <c r="B372" s="129">
        <v>325</v>
      </c>
      <c r="C372" s="101" t="s">
        <v>825</v>
      </c>
      <c r="D372" s="102" t="s">
        <v>826</v>
      </c>
      <c r="E372" s="89">
        <v>23150</v>
      </c>
      <c r="F372" s="130">
        <v>0.76</v>
      </c>
      <c r="G372" s="104">
        <v>1</v>
      </c>
      <c r="H372" s="105"/>
      <c r="I372" s="106">
        <v>1.4</v>
      </c>
      <c r="J372" s="106">
        <v>1.68</v>
      </c>
      <c r="K372" s="106">
        <v>2.23</v>
      </c>
      <c r="L372" s="107">
        <v>2.57</v>
      </c>
      <c r="M372" s="110">
        <v>1</v>
      </c>
      <c r="N372" s="109">
        <f t="shared" si="1209"/>
        <v>27094.760000000002</v>
      </c>
      <c r="O372" s="110">
        <v>4</v>
      </c>
      <c r="P372" s="110">
        <f t="shared" si="1210"/>
        <v>108379.04000000001</v>
      </c>
      <c r="Q372" s="110">
        <v>1</v>
      </c>
      <c r="R372" s="109">
        <f t="shared" si="1211"/>
        <v>27094.760000000002</v>
      </c>
      <c r="S372" s="110"/>
      <c r="T372" s="109">
        <f t="shared" si="1212"/>
        <v>0</v>
      </c>
      <c r="U372" s="110">
        <v>2</v>
      </c>
      <c r="V372" s="109">
        <f t="shared" si="1213"/>
        <v>54189.520000000004</v>
      </c>
      <c r="W372" s="110">
        <v>0</v>
      </c>
      <c r="X372" s="109">
        <f t="shared" si="1214"/>
        <v>0</v>
      </c>
      <c r="Y372" s="110"/>
      <c r="Z372" s="109">
        <f t="shared" si="1215"/>
        <v>0</v>
      </c>
      <c r="AA372" s="110">
        <v>0</v>
      </c>
      <c r="AB372" s="109">
        <f t="shared" si="1216"/>
        <v>0</v>
      </c>
      <c r="AC372" s="110"/>
      <c r="AD372" s="109">
        <f t="shared" si="1217"/>
        <v>0</v>
      </c>
      <c r="AE372" s="110">
        <v>0</v>
      </c>
      <c r="AF372" s="109">
        <f t="shared" si="1218"/>
        <v>0</v>
      </c>
      <c r="AG372" s="112"/>
      <c r="AH372" s="109">
        <f t="shared" si="1219"/>
        <v>0</v>
      </c>
      <c r="AI372" s="110"/>
      <c r="AJ372" s="109">
        <f t="shared" si="1220"/>
        <v>0</v>
      </c>
      <c r="AK372" s="110">
        <v>0</v>
      </c>
      <c r="AL372" s="110">
        <f t="shared" si="1221"/>
        <v>0</v>
      </c>
      <c r="AM372" s="110">
        <v>0</v>
      </c>
      <c r="AN372" s="109">
        <f t="shared" si="1222"/>
        <v>0</v>
      </c>
      <c r="AO372" s="132">
        <v>0</v>
      </c>
      <c r="AP372" s="109">
        <f t="shared" si="1223"/>
        <v>0</v>
      </c>
      <c r="AQ372" s="110">
        <v>0</v>
      </c>
      <c r="AR372" s="116">
        <f t="shared" si="1224"/>
        <v>0</v>
      </c>
      <c r="AS372" s="110"/>
      <c r="AT372" s="109">
        <f t="shared" si="1225"/>
        <v>0</v>
      </c>
      <c r="AU372" s="110">
        <v>0</v>
      </c>
      <c r="AV372" s="110">
        <f t="shared" si="1226"/>
        <v>0</v>
      </c>
      <c r="AW372" s="110"/>
      <c r="AX372" s="109">
        <f t="shared" si="1227"/>
        <v>0</v>
      </c>
      <c r="AY372" s="110">
        <v>0</v>
      </c>
      <c r="AZ372" s="109">
        <f t="shared" si="1228"/>
        <v>0</v>
      </c>
      <c r="BA372" s="110">
        <v>0</v>
      </c>
      <c r="BB372" s="109">
        <f t="shared" si="1229"/>
        <v>0</v>
      </c>
      <c r="BC372" s="110">
        <v>0</v>
      </c>
      <c r="BD372" s="109">
        <f t="shared" si="1230"/>
        <v>0</v>
      </c>
      <c r="BE372" s="110"/>
      <c r="BF372" s="109">
        <f t="shared" si="1231"/>
        <v>0</v>
      </c>
      <c r="BG372" s="110"/>
      <c r="BH372" s="109">
        <f t="shared" si="1232"/>
        <v>0</v>
      </c>
      <c r="BI372" s="110"/>
      <c r="BJ372" s="109">
        <f t="shared" si="1233"/>
        <v>0</v>
      </c>
      <c r="BK372" s="110">
        <v>0</v>
      </c>
      <c r="BL372" s="109">
        <f t="shared" si="1234"/>
        <v>0</v>
      </c>
      <c r="BM372" s="110"/>
      <c r="BN372" s="109">
        <f t="shared" si="1235"/>
        <v>0</v>
      </c>
      <c r="BO372" s="110"/>
      <c r="BP372" s="109">
        <f t="shared" si="1236"/>
        <v>0</v>
      </c>
      <c r="BQ372" s="110"/>
      <c r="BR372" s="109">
        <f t="shared" si="1237"/>
        <v>0</v>
      </c>
      <c r="BS372" s="110"/>
      <c r="BT372" s="116">
        <f t="shared" si="1238"/>
        <v>0</v>
      </c>
      <c r="BU372" s="133">
        <v>0</v>
      </c>
      <c r="BV372" s="109">
        <f t="shared" si="1239"/>
        <v>0</v>
      </c>
      <c r="BW372" s="110"/>
      <c r="BX372" s="109">
        <f t="shared" si="1240"/>
        <v>0</v>
      </c>
      <c r="BY372" s="110">
        <v>0</v>
      </c>
      <c r="BZ372" s="109">
        <f t="shared" si="1241"/>
        <v>0</v>
      </c>
      <c r="CA372" s="110"/>
      <c r="CB372" s="109">
        <f t="shared" si="1242"/>
        <v>0</v>
      </c>
      <c r="CC372" s="134"/>
      <c r="CD372" s="110">
        <f t="shared" si="1243"/>
        <v>0</v>
      </c>
      <c r="CE372" s="110">
        <v>0</v>
      </c>
      <c r="CF372" s="109">
        <f t="shared" si="1244"/>
        <v>0</v>
      </c>
      <c r="CG372" s="110"/>
      <c r="CH372" s="109">
        <f t="shared" si="1245"/>
        <v>0</v>
      </c>
      <c r="CI372" s="110"/>
      <c r="CJ372" s="109">
        <f t="shared" si="1246"/>
        <v>0</v>
      </c>
      <c r="CK372" s="110"/>
      <c r="CL372" s="109">
        <f t="shared" si="1247"/>
        <v>0</v>
      </c>
      <c r="CM372" s="110"/>
      <c r="CN372" s="109">
        <f t="shared" si="1248"/>
        <v>0</v>
      </c>
      <c r="CO372" s="110"/>
      <c r="CP372" s="109">
        <f t="shared" si="1249"/>
        <v>0</v>
      </c>
      <c r="CQ372" s="110"/>
      <c r="CR372" s="109">
        <f t="shared" si="1250"/>
        <v>0</v>
      </c>
      <c r="CS372" s="110"/>
      <c r="CT372" s="109">
        <f t="shared" si="1251"/>
        <v>0</v>
      </c>
      <c r="CU372" s="110">
        <v>0</v>
      </c>
      <c r="CV372" s="109">
        <f t="shared" si="1252"/>
        <v>0</v>
      </c>
      <c r="CW372" s="132">
        <v>0</v>
      </c>
      <c r="CX372" s="109">
        <f t="shared" si="1253"/>
        <v>0</v>
      </c>
      <c r="CY372" s="110">
        <v>0</v>
      </c>
      <c r="CZ372" s="116">
        <f t="shared" si="1254"/>
        <v>0</v>
      </c>
      <c r="DA372" s="110"/>
      <c r="DB372" s="109">
        <f t="shared" si="1255"/>
        <v>0</v>
      </c>
      <c r="DC372" s="134"/>
      <c r="DD372" s="109">
        <f t="shared" si="1256"/>
        <v>0</v>
      </c>
      <c r="DE372" s="110"/>
      <c r="DF372" s="109">
        <f t="shared" si="1257"/>
        <v>0</v>
      </c>
      <c r="DG372" s="110"/>
      <c r="DH372" s="109">
        <f t="shared" si="1258"/>
        <v>0</v>
      </c>
      <c r="DI372" s="110"/>
      <c r="DJ372" s="122">
        <f t="shared" si="1259"/>
        <v>0</v>
      </c>
      <c r="DK372" s="123">
        <f t="shared" si="1260"/>
        <v>8</v>
      </c>
      <c r="DL372" s="122">
        <f t="shared" si="1260"/>
        <v>216758.08000000002</v>
      </c>
      <c r="DM372" s="1"/>
      <c r="DN372" s="1">
        <f t="shared" si="1261"/>
        <v>6.08</v>
      </c>
      <c r="DO372" s="52">
        <f t="shared" si="1262"/>
        <v>6.08</v>
      </c>
      <c r="DQ372" s="52">
        <f t="shared" si="1263"/>
        <v>8</v>
      </c>
    </row>
    <row r="373" spans="1:121" ht="15.75" hidden="1" customHeight="1" x14ac:dyDescent="0.25">
      <c r="A373" s="128"/>
      <c r="B373" s="129">
        <v>326</v>
      </c>
      <c r="C373" s="101" t="s">
        <v>827</v>
      </c>
      <c r="D373" s="102" t="s">
        <v>828</v>
      </c>
      <c r="E373" s="89">
        <v>23150</v>
      </c>
      <c r="F373" s="130">
        <v>1.06</v>
      </c>
      <c r="G373" s="104">
        <v>1</v>
      </c>
      <c r="H373" s="105"/>
      <c r="I373" s="106">
        <v>1.4</v>
      </c>
      <c r="J373" s="106">
        <v>1.68</v>
      </c>
      <c r="K373" s="106">
        <v>2.23</v>
      </c>
      <c r="L373" s="107">
        <v>2.57</v>
      </c>
      <c r="M373" s="110">
        <v>16</v>
      </c>
      <c r="N373" s="109">
        <f t="shared" si="1209"/>
        <v>604640.96000000008</v>
      </c>
      <c r="O373" s="110"/>
      <c r="P373" s="110">
        <f t="shared" si="1210"/>
        <v>0</v>
      </c>
      <c r="Q373" s="110">
        <v>63</v>
      </c>
      <c r="R373" s="109">
        <f t="shared" si="1211"/>
        <v>2380773.7799999998</v>
      </c>
      <c r="S373" s="110"/>
      <c r="T373" s="109">
        <f t="shared" si="1212"/>
        <v>0</v>
      </c>
      <c r="U373" s="110">
        <v>0</v>
      </c>
      <c r="V373" s="109">
        <f t="shared" si="1213"/>
        <v>0</v>
      </c>
      <c r="W373" s="110">
        <v>0</v>
      </c>
      <c r="X373" s="109">
        <f t="shared" si="1214"/>
        <v>0</v>
      </c>
      <c r="Y373" s="110"/>
      <c r="Z373" s="109">
        <f t="shared" si="1215"/>
        <v>0</v>
      </c>
      <c r="AA373" s="110">
        <v>0</v>
      </c>
      <c r="AB373" s="109">
        <f t="shared" si="1216"/>
        <v>0</v>
      </c>
      <c r="AC373" s="110"/>
      <c r="AD373" s="109">
        <f t="shared" si="1217"/>
        <v>0</v>
      </c>
      <c r="AE373" s="110">
        <v>0</v>
      </c>
      <c r="AF373" s="109">
        <f t="shared" si="1218"/>
        <v>0</v>
      </c>
      <c r="AG373" s="112"/>
      <c r="AH373" s="109">
        <f t="shared" si="1219"/>
        <v>0</v>
      </c>
      <c r="AI373" s="110"/>
      <c r="AJ373" s="109">
        <f t="shared" si="1220"/>
        <v>0</v>
      </c>
      <c r="AK373" s="110">
        <v>1</v>
      </c>
      <c r="AL373" s="110">
        <f t="shared" si="1221"/>
        <v>37790.060000000005</v>
      </c>
      <c r="AM373" s="110">
        <v>0</v>
      </c>
      <c r="AN373" s="109">
        <f t="shared" si="1222"/>
        <v>0</v>
      </c>
      <c r="AO373" s="132">
        <v>0</v>
      </c>
      <c r="AP373" s="109">
        <f t="shared" si="1223"/>
        <v>0</v>
      </c>
      <c r="AQ373" s="110">
        <v>0</v>
      </c>
      <c r="AR373" s="116">
        <f t="shared" si="1224"/>
        <v>0</v>
      </c>
      <c r="AS373" s="110">
        <v>5</v>
      </c>
      <c r="AT373" s="109">
        <f t="shared" si="1225"/>
        <v>171773</v>
      </c>
      <c r="AU373" s="110">
        <v>0</v>
      </c>
      <c r="AV373" s="110">
        <f t="shared" si="1226"/>
        <v>0</v>
      </c>
      <c r="AW373" s="110"/>
      <c r="AX373" s="109">
        <f t="shared" si="1227"/>
        <v>0</v>
      </c>
      <c r="AY373" s="110">
        <v>0</v>
      </c>
      <c r="AZ373" s="109">
        <f t="shared" si="1228"/>
        <v>0</v>
      </c>
      <c r="BA373" s="110">
        <v>0</v>
      </c>
      <c r="BB373" s="109">
        <f t="shared" si="1229"/>
        <v>0</v>
      </c>
      <c r="BC373" s="110">
        <v>0</v>
      </c>
      <c r="BD373" s="109">
        <f t="shared" si="1230"/>
        <v>0</v>
      </c>
      <c r="BE373" s="110"/>
      <c r="BF373" s="109">
        <f t="shared" si="1231"/>
        <v>0</v>
      </c>
      <c r="BG373" s="110">
        <v>2</v>
      </c>
      <c r="BH373" s="109">
        <f t="shared" si="1232"/>
        <v>82451.039999999994</v>
      </c>
      <c r="BI373" s="110">
        <v>3</v>
      </c>
      <c r="BJ373" s="109">
        <f t="shared" si="1233"/>
        <v>142228.04399999999</v>
      </c>
      <c r="BK373" s="110">
        <v>0</v>
      </c>
      <c r="BL373" s="109">
        <f t="shared" si="1234"/>
        <v>0</v>
      </c>
      <c r="BM373" s="110">
        <v>3</v>
      </c>
      <c r="BN373" s="109">
        <f t="shared" si="1235"/>
        <v>123676.56</v>
      </c>
      <c r="BO373" s="110"/>
      <c r="BP373" s="109">
        <f t="shared" si="1236"/>
        <v>0</v>
      </c>
      <c r="BQ373" s="110">
        <v>5</v>
      </c>
      <c r="BR373" s="109">
        <f t="shared" si="1237"/>
        <v>263843.32800000004</v>
      </c>
      <c r="BS373" s="110">
        <v>15</v>
      </c>
      <c r="BT373" s="116">
        <f t="shared" si="1238"/>
        <v>680221.08</v>
      </c>
      <c r="BU373" s="133">
        <v>0</v>
      </c>
      <c r="BV373" s="109">
        <f t="shared" si="1239"/>
        <v>0</v>
      </c>
      <c r="BW373" s="110">
        <v>36</v>
      </c>
      <c r="BX373" s="109">
        <f t="shared" si="1240"/>
        <v>1372809.8159999999</v>
      </c>
      <c r="BY373" s="110">
        <v>0</v>
      </c>
      <c r="BZ373" s="109">
        <f t="shared" si="1241"/>
        <v>0</v>
      </c>
      <c r="CA373" s="110">
        <v>2</v>
      </c>
      <c r="CB373" s="109">
        <f t="shared" si="1242"/>
        <v>82451.039999999994</v>
      </c>
      <c r="CC373" s="134"/>
      <c r="CD373" s="110">
        <f t="shared" si="1243"/>
        <v>0</v>
      </c>
      <c r="CE373" s="110">
        <v>0</v>
      </c>
      <c r="CF373" s="109">
        <f t="shared" si="1244"/>
        <v>0</v>
      </c>
      <c r="CG373" s="110"/>
      <c r="CH373" s="109">
        <f t="shared" si="1245"/>
        <v>0</v>
      </c>
      <c r="CI373" s="110"/>
      <c r="CJ373" s="109">
        <f t="shared" si="1246"/>
        <v>0</v>
      </c>
      <c r="CK373" s="110"/>
      <c r="CL373" s="109">
        <f t="shared" si="1247"/>
        <v>0</v>
      </c>
      <c r="CM373" s="110"/>
      <c r="CN373" s="109">
        <f t="shared" si="1248"/>
        <v>0</v>
      </c>
      <c r="CO373" s="110"/>
      <c r="CP373" s="109">
        <f t="shared" si="1249"/>
        <v>0</v>
      </c>
      <c r="CQ373" s="110">
        <v>2</v>
      </c>
      <c r="CR373" s="109">
        <f t="shared" si="1250"/>
        <v>91520.654399999999</v>
      </c>
      <c r="CS373" s="110"/>
      <c r="CT373" s="109">
        <f t="shared" si="1251"/>
        <v>0</v>
      </c>
      <c r="CU373" s="110">
        <v>0</v>
      </c>
      <c r="CV373" s="109">
        <f t="shared" si="1252"/>
        <v>0</v>
      </c>
      <c r="CW373" s="132">
        <v>0</v>
      </c>
      <c r="CX373" s="109">
        <f t="shared" si="1253"/>
        <v>0</v>
      </c>
      <c r="CY373" s="110">
        <v>0</v>
      </c>
      <c r="CZ373" s="116">
        <f t="shared" si="1254"/>
        <v>0</v>
      </c>
      <c r="DA373" s="110">
        <v>0</v>
      </c>
      <c r="DB373" s="109">
        <f t="shared" si="1255"/>
        <v>0</v>
      </c>
      <c r="DC373" s="134"/>
      <c r="DD373" s="109">
        <f t="shared" si="1256"/>
        <v>0</v>
      </c>
      <c r="DE373" s="110">
        <v>5</v>
      </c>
      <c r="DF373" s="109">
        <f t="shared" si="1257"/>
        <v>247353.12</v>
      </c>
      <c r="DG373" s="110"/>
      <c r="DH373" s="109">
        <f t="shared" si="1258"/>
        <v>0</v>
      </c>
      <c r="DI373" s="110">
        <v>3</v>
      </c>
      <c r="DJ373" s="122">
        <f t="shared" si="1259"/>
        <v>210007.21590000001</v>
      </c>
      <c r="DK373" s="123">
        <f t="shared" si="1260"/>
        <v>161</v>
      </c>
      <c r="DL373" s="122">
        <f t="shared" si="1260"/>
        <v>6491539.6982999993</v>
      </c>
      <c r="DM373" s="1"/>
      <c r="DN373" s="1">
        <f t="shared" si="1261"/>
        <v>170.66</v>
      </c>
      <c r="DO373" s="52">
        <f t="shared" si="1262"/>
        <v>170.66</v>
      </c>
      <c r="DQ373" s="52">
        <f t="shared" si="1263"/>
        <v>161</v>
      </c>
    </row>
    <row r="374" spans="1:121" ht="15.75" hidden="1" customHeight="1" x14ac:dyDescent="0.25">
      <c r="A374" s="128"/>
      <c r="B374" s="129">
        <v>327</v>
      </c>
      <c r="C374" s="101" t="s">
        <v>829</v>
      </c>
      <c r="D374" s="102" t="s">
        <v>830</v>
      </c>
      <c r="E374" s="89">
        <v>23150</v>
      </c>
      <c r="F374" s="130">
        <v>1.1599999999999999</v>
      </c>
      <c r="G374" s="104">
        <v>1</v>
      </c>
      <c r="H374" s="105"/>
      <c r="I374" s="106">
        <v>1.4</v>
      </c>
      <c r="J374" s="106">
        <v>1.68</v>
      </c>
      <c r="K374" s="106">
        <v>2.23</v>
      </c>
      <c r="L374" s="107">
        <v>2.57</v>
      </c>
      <c r="M374" s="110">
        <v>1</v>
      </c>
      <c r="N374" s="109">
        <f t="shared" si="1209"/>
        <v>41355.159999999996</v>
      </c>
      <c r="O374" s="110"/>
      <c r="P374" s="110">
        <f t="shared" si="1210"/>
        <v>0</v>
      </c>
      <c r="Q374" s="110">
        <v>40</v>
      </c>
      <c r="R374" s="109">
        <f t="shared" si="1211"/>
        <v>1654206.4000000001</v>
      </c>
      <c r="S374" s="110"/>
      <c r="T374" s="109">
        <f t="shared" si="1212"/>
        <v>0</v>
      </c>
      <c r="U374" s="110">
        <v>0</v>
      </c>
      <c r="V374" s="109">
        <f t="shared" si="1213"/>
        <v>0</v>
      </c>
      <c r="W374" s="110">
        <v>0</v>
      </c>
      <c r="X374" s="109">
        <f t="shared" si="1214"/>
        <v>0</v>
      </c>
      <c r="Y374" s="110"/>
      <c r="Z374" s="109">
        <f t="shared" si="1215"/>
        <v>0</v>
      </c>
      <c r="AA374" s="110">
        <v>0</v>
      </c>
      <c r="AB374" s="109">
        <f t="shared" si="1216"/>
        <v>0</v>
      </c>
      <c r="AC374" s="110">
        <v>3</v>
      </c>
      <c r="AD374" s="109">
        <f t="shared" si="1217"/>
        <v>124065.48</v>
      </c>
      <c r="AE374" s="110">
        <v>0</v>
      </c>
      <c r="AF374" s="109">
        <f t="shared" si="1218"/>
        <v>0</v>
      </c>
      <c r="AG374" s="112"/>
      <c r="AH374" s="109">
        <f t="shared" si="1219"/>
        <v>0</v>
      </c>
      <c r="AI374" s="110">
        <v>5</v>
      </c>
      <c r="AJ374" s="109">
        <f t="shared" si="1220"/>
        <v>206775.80000000002</v>
      </c>
      <c r="AK374" s="110"/>
      <c r="AL374" s="110">
        <f t="shared" si="1221"/>
        <v>0</v>
      </c>
      <c r="AM374" s="110">
        <v>0</v>
      </c>
      <c r="AN374" s="109">
        <f t="shared" si="1222"/>
        <v>0</v>
      </c>
      <c r="AO374" s="132">
        <v>0</v>
      </c>
      <c r="AP374" s="109">
        <f t="shared" si="1223"/>
        <v>0</v>
      </c>
      <c r="AQ374" s="110">
        <v>0</v>
      </c>
      <c r="AR374" s="116">
        <f t="shared" si="1224"/>
        <v>0</v>
      </c>
      <c r="AS374" s="110">
        <v>5</v>
      </c>
      <c r="AT374" s="109">
        <f t="shared" si="1225"/>
        <v>187978</v>
      </c>
      <c r="AU374" s="110">
        <v>0</v>
      </c>
      <c r="AV374" s="110">
        <f t="shared" si="1226"/>
        <v>0</v>
      </c>
      <c r="AW374" s="110"/>
      <c r="AX374" s="109">
        <f t="shared" si="1227"/>
        <v>0</v>
      </c>
      <c r="AY374" s="110">
        <v>0</v>
      </c>
      <c r="AZ374" s="109">
        <f t="shared" si="1228"/>
        <v>0</v>
      </c>
      <c r="BA374" s="110">
        <v>0</v>
      </c>
      <c r="BB374" s="109">
        <f t="shared" si="1229"/>
        <v>0</v>
      </c>
      <c r="BC374" s="110">
        <v>0</v>
      </c>
      <c r="BD374" s="109">
        <f t="shared" si="1230"/>
        <v>0</v>
      </c>
      <c r="BE374" s="110"/>
      <c r="BF374" s="109">
        <f t="shared" si="1231"/>
        <v>0</v>
      </c>
      <c r="BG374" s="110"/>
      <c r="BH374" s="109">
        <f t="shared" si="1232"/>
        <v>0</v>
      </c>
      <c r="BI374" s="110"/>
      <c r="BJ374" s="109">
        <f t="shared" si="1233"/>
        <v>0</v>
      </c>
      <c r="BK374" s="110">
        <v>0</v>
      </c>
      <c r="BL374" s="109">
        <f t="shared" si="1234"/>
        <v>0</v>
      </c>
      <c r="BM374" s="110">
        <v>1</v>
      </c>
      <c r="BN374" s="109">
        <f t="shared" si="1235"/>
        <v>45114.719999999994</v>
      </c>
      <c r="BO374" s="110"/>
      <c r="BP374" s="109">
        <f t="shared" si="1236"/>
        <v>0</v>
      </c>
      <c r="BQ374" s="110"/>
      <c r="BR374" s="109">
        <f t="shared" si="1237"/>
        <v>0</v>
      </c>
      <c r="BS374" s="110">
        <v>1</v>
      </c>
      <c r="BT374" s="116">
        <f t="shared" si="1238"/>
        <v>49626.191999999995</v>
      </c>
      <c r="BU374" s="133"/>
      <c r="BV374" s="109">
        <f t="shared" si="1239"/>
        <v>0</v>
      </c>
      <c r="BW374" s="110"/>
      <c r="BX374" s="109">
        <f t="shared" si="1240"/>
        <v>0</v>
      </c>
      <c r="BY374" s="110">
        <v>0</v>
      </c>
      <c r="BZ374" s="109">
        <f t="shared" si="1241"/>
        <v>0</v>
      </c>
      <c r="CA374" s="110">
        <v>3</v>
      </c>
      <c r="CB374" s="109">
        <f t="shared" si="1242"/>
        <v>135344.16</v>
      </c>
      <c r="CC374" s="134"/>
      <c r="CD374" s="110">
        <f t="shared" si="1243"/>
        <v>0</v>
      </c>
      <c r="CE374" s="110">
        <v>0</v>
      </c>
      <c r="CF374" s="109">
        <f t="shared" si="1244"/>
        <v>0</v>
      </c>
      <c r="CG374" s="110"/>
      <c r="CH374" s="109">
        <f t="shared" si="1245"/>
        <v>0</v>
      </c>
      <c r="CI374" s="110"/>
      <c r="CJ374" s="109">
        <f t="shared" si="1246"/>
        <v>0</v>
      </c>
      <c r="CK374" s="110"/>
      <c r="CL374" s="109">
        <f t="shared" si="1247"/>
        <v>0</v>
      </c>
      <c r="CM374" s="110"/>
      <c r="CN374" s="109">
        <f t="shared" si="1248"/>
        <v>0</v>
      </c>
      <c r="CO374" s="110"/>
      <c r="CP374" s="109">
        <f t="shared" si="1249"/>
        <v>0</v>
      </c>
      <c r="CQ374" s="110">
        <v>4</v>
      </c>
      <c r="CR374" s="109">
        <f t="shared" si="1250"/>
        <v>200309.35679999998</v>
      </c>
      <c r="CS374" s="110"/>
      <c r="CT374" s="109">
        <f t="shared" si="1251"/>
        <v>0</v>
      </c>
      <c r="CU374" s="110"/>
      <c r="CV374" s="109">
        <f t="shared" si="1252"/>
        <v>0</v>
      </c>
      <c r="CW374" s="132">
        <v>0</v>
      </c>
      <c r="CX374" s="109">
        <f t="shared" si="1253"/>
        <v>0</v>
      </c>
      <c r="CY374" s="110">
        <v>0</v>
      </c>
      <c r="CZ374" s="116">
        <f t="shared" si="1254"/>
        <v>0</v>
      </c>
      <c r="DA374" s="110">
        <v>0</v>
      </c>
      <c r="DB374" s="109">
        <f t="shared" si="1255"/>
        <v>0</v>
      </c>
      <c r="DC374" s="134"/>
      <c r="DD374" s="109">
        <f t="shared" si="1256"/>
        <v>0</v>
      </c>
      <c r="DE374" s="110"/>
      <c r="DF374" s="109">
        <f t="shared" si="1257"/>
        <v>0</v>
      </c>
      <c r="DG374" s="110">
        <v>2</v>
      </c>
      <c r="DH374" s="109">
        <f t="shared" si="1258"/>
        <v>143722.60799999998</v>
      </c>
      <c r="DI374" s="110"/>
      <c r="DJ374" s="122">
        <f t="shared" si="1259"/>
        <v>0</v>
      </c>
      <c r="DK374" s="123">
        <f t="shared" si="1260"/>
        <v>65</v>
      </c>
      <c r="DL374" s="122">
        <f t="shared" si="1260"/>
        <v>2788497.8768000002</v>
      </c>
      <c r="DM374" s="1"/>
      <c r="DN374" s="1">
        <f t="shared" si="1261"/>
        <v>75.399999999999991</v>
      </c>
      <c r="DO374" s="52">
        <f t="shared" si="1262"/>
        <v>75.399999999999991</v>
      </c>
      <c r="DQ374" s="52">
        <f t="shared" si="1263"/>
        <v>65</v>
      </c>
    </row>
    <row r="375" spans="1:121" ht="15.75" hidden="1" customHeight="1" x14ac:dyDescent="0.25">
      <c r="A375" s="128"/>
      <c r="B375" s="129">
        <v>328</v>
      </c>
      <c r="C375" s="101" t="s">
        <v>831</v>
      </c>
      <c r="D375" s="102" t="s">
        <v>832</v>
      </c>
      <c r="E375" s="89">
        <v>23150</v>
      </c>
      <c r="F375" s="141">
        <v>3.32</v>
      </c>
      <c r="G375" s="104">
        <v>1</v>
      </c>
      <c r="H375" s="105"/>
      <c r="I375" s="106">
        <v>1.4</v>
      </c>
      <c r="J375" s="106">
        <v>1.68</v>
      </c>
      <c r="K375" s="106">
        <v>2.23</v>
      </c>
      <c r="L375" s="107">
        <v>2.57</v>
      </c>
      <c r="M375" s="110">
        <v>0</v>
      </c>
      <c r="N375" s="109">
        <f t="shared" si="1209"/>
        <v>0</v>
      </c>
      <c r="O375" s="110"/>
      <c r="P375" s="110">
        <f t="shared" si="1210"/>
        <v>0</v>
      </c>
      <c r="Q375" s="110">
        <v>29</v>
      </c>
      <c r="R375" s="109">
        <f t="shared" si="1211"/>
        <v>3432478.2800000003</v>
      </c>
      <c r="S375" s="110"/>
      <c r="T375" s="109">
        <f t="shared" si="1212"/>
        <v>0</v>
      </c>
      <c r="U375" s="110"/>
      <c r="V375" s="109">
        <f t="shared" si="1213"/>
        <v>0</v>
      </c>
      <c r="W375" s="110"/>
      <c r="X375" s="109">
        <f t="shared" si="1214"/>
        <v>0</v>
      </c>
      <c r="Y375" s="110"/>
      <c r="Z375" s="109">
        <f t="shared" si="1215"/>
        <v>0</v>
      </c>
      <c r="AA375" s="110"/>
      <c r="AB375" s="109">
        <f t="shared" si="1216"/>
        <v>0</v>
      </c>
      <c r="AC375" s="110"/>
      <c r="AD375" s="109">
        <f t="shared" si="1217"/>
        <v>0</v>
      </c>
      <c r="AE375" s="110"/>
      <c r="AF375" s="109">
        <f t="shared" si="1218"/>
        <v>0</v>
      </c>
      <c r="AG375" s="112"/>
      <c r="AH375" s="109">
        <f t="shared" si="1219"/>
        <v>0</v>
      </c>
      <c r="AI375" s="110"/>
      <c r="AJ375" s="109">
        <f t="shared" si="1220"/>
        <v>0</v>
      </c>
      <c r="AK375" s="110"/>
      <c r="AL375" s="110">
        <f t="shared" si="1221"/>
        <v>0</v>
      </c>
      <c r="AM375" s="110">
        <v>0</v>
      </c>
      <c r="AN375" s="109">
        <f t="shared" si="1222"/>
        <v>0</v>
      </c>
      <c r="AO375" s="132">
        <v>0</v>
      </c>
      <c r="AP375" s="109">
        <f t="shared" si="1223"/>
        <v>0</v>
      </c>
      <c r="AQ375" s="110"/>
      <c r="AR375" s="116">
        <f t="shared" si="1224"/>
        <v>0</v>
      </c>
      <c r="AS375" s="110"/>
      <c r="AT375" s="109">
        <f t="shared" si="1225"/>
        <v>0</v>
      </c>
      <c r="AU375" s="110"/>
      <c r="AV375" s="110">
        <f t="shared" si="1226"/>
        <v>0</v>
      </c>
      <c r="AW375" s="110"/>
      <c r="AX375" s="109">
        <f t="shared" si="1227"/>
        <v>0</v>
      </c>
      <c r="AY375" s="110"/>
      <c r="AZ375" s="109">
        <f t="shared" si="1228"/>
        <v>0</v>
      </c>
      <c r="BA375" s="110"/>
      <c r="BB375" s="109">
        <f t="shared" si="1229"/>
        <v>0</v>
      </c>
      <c r="BC375" s="110"/>
      <c r="BD375" s="109">
        <f t="shared" si="1230"/>
        <v>0</v>
      </c>
      <c r="BE375" s="110"/>
      <c r="BF375" s="109">
        <f t="shared" si="1231"/>
        <v>0</v>
      </c>
      <c r="BG375" s="110">
        <v>2</v>
      </c>
      <c r="BH375" s="109">
        <f t="shared" si="1232"/>
        <v>258242.88</v>
      </c>
      <c r="BI375" s="110">
        <v>3</v>
      </c>
      <c r="BJ375" s="109">
        <f t="shared" si="1233"/>
        <v>445468.96799999999</v>
      </c>
      <c r="BK375" s="110"/>
      <c r="BL375" s="109">
        <f t="shared" si="1234"/>
        <v>0</v>
      </c>
      <c r="BM375" s="110"/>
      <c r="BN375" s="109">
        <f t="shared" si="1235"/>
        <v>0</v>
      </c>
      <c r="BO375" s="110"/>
      <c r="BP375" s="109">
        <f t="shared" si="1236"/>
        <v>0</v>
      </c>
      <c r="BQ375" s="110">
        <v>3</v>
      </c>
      <c r="BR375" s="109">
        <f t="shared" si="1237"/>
        <v>495826.3296</v>
      </c>
      <c r="BS375" s="110"/>
      <c r="BT375" s="116">
        <f t="shared" si="1238"/>
        <v>0</v>
      </c>
      <c r="BU375" s="133"/>
      <c r="BV375" s="109">
        <f t="shared" si="1239"/>
        <v>0</v>
      </c>
      <c r="BW375" s="110"/>
      <c r="BX375" s="109">
        <f t="shared" si="1240"/>
        <v>0</v>
      </c>
      <c r="BY375" s="110"/>
      <c r="BZ375" s="109">
        <f t="shared" si="1241"/>
        <v>0</v>
      </c>
      <c r="CA375" s="110"/>
      <c r="CB375" s="109">
        <f t="shared" si="1242"/>
        <v>0</v>
      </c>
      <c r="CC375" s="134"/>
      <c r="CD375" s="110">
        <f t="shared" si="1243"/>
        <v>0</v>
      </c>
      <c r="CE375" s="110"/>
      <c r="CF375" s="109">
        <f t="shared" si="1244"/>
        <v>0</v>
      </c>
      <c r="CG375" s="110"/>
      <c r="CH375" s="109">
        <f t="shared" si="1245"/>
        <v>0</v>
      </c>
      <c r="CI375" s="110"/>
      <c r="CJ375" s="109">
        <f t="shared" si="1246"/>
        <v>0</v>
      </c>
      <c r="CK375" s="110"/>
      <c r="CL375" s="109">
        <f t="shared" si="1247"/>
        <v>0</v>
      </c>
      <c r="CM375" s="110"/>
      <c r="CN375" s="109">
        <f t="shared" si="1248"/>
        <v>0</v>
      </c>
      <c r="CO375" s="110"/>
      <c r="CP375" s="109">
        <f t="shared" si="1249"/>
        <v>0</v>
      </c>
      <c r="CQ375" s="110"/>
      <c r="CR375" s="109">
        <f t="shared" si="1250"/>
        <v>0</v>
      </c>
      <c r="CS375" s="110"/>
      <c r="CT375" s="109">
        <f t="shared" si="1251"/>
        <v>0</v>
      </c>
      <c r="CU375" s="110"/>
      <c r="CV375" s="109">
        <f t="shared" si="1252"/>
        <v>0</v>
      </c>
      <c r="CW375" s="132">
        <v>0</v>
      </c>
      <c r="CX375" s="109">
        <f t="shared" si="1253"/>
        <v>0</v>
      </c>
      <c r="CY375" s="110"/>
      <c r="CZ375" s="116">
        <f t="shared" si="1254"/>
        <v>0</v>
      </c>
      <c r="DA375" s="110"/>
      <c r="DB375" s="109">
        <f t="shared" si="1255"/>
        <v>0</v>
      </c>
      <c r="DC375" s="134"/>
      <c r="DD375" s="109">
        <f t="shared" si="1256"/>
        <v>0</v>
      </c>
      <c r="DE375" s="110">
        <v>3</v>
      </c>
      <c r="DF375" s="109">
        <f t="shared" si="1257"/>
        <v>464837.18400000001</v>
      </c>
      <c r="DG375" s="110"/>
      <c r="DH375" s="109">
        <f t="shared" si="1258"/>
        <v>0</v>
      </c>
      <c r="DI375" s="110"/>
      <c r="DJ375" s="122">
        <f t="shared" si="1259"/>
        <v>0</v>
      </c>
      <c r="DK375" s="123">
        <f t="shared" si="1260"/>
        <v>40</v>
      </c>
      <c r="DL375" s="122">
        <f t="shared" si="1260"/>
        <v>5096853.6416000007</v>
      </c>
      <c r="DM375" s="1"/>
      <c r="DN375" s="1">
        <f t="shared" si="1261"/>
        <v>132.79999999999998</v>
      </c>
      <c r="DO375" s="52">
        <f t="shared" si="1262"/>
        <v>132.79999999999998</v>
      </c>
      <c r="DQ375" s="52">
        <f t="shared" si="1263"/>
        <v>40</v>
      </c>
    </row>
    <row r="376" spans="1:121" s="127" customFormat="1" ht="15.75" customHeight="1" x14ac:dyDescent="0.25">
      <c r="A376" s="85">
        <v>36</v>
      </c>
      <c r="B376" s="138"/>
      <c r="C376" s="139"/>
      <c r="D376" s="88" t="s">
        <v>833</v>
      </c>
      <c r="E376" s="89">
        <v>23150</v>
      </c>
      <c r="F376" s="307"/>
      <c r="G376" s="124">
        <v>1</v>
      </c>
      <c r="H376" s="105"/>
      <c r="I376" s="125">
        <v>1.4</v>
      </c>
      <c r="J376" s="125">
        <v>1.68</v>
      </c>
      <c r="K376" s="125">
        <v>2.23</v>
      </c>
      <c r="L376" s="126">
        <v>2.57</v>
      </c>
      <c r="M376" s="95">
        <f>SUM(M377:M388)</f>
        <v>240</v>
      </c>
      <c r="N376" s="95">
        <f t="shared" ref="N376:BY376" si="1264">SUM(N377:N388)</f>
        <v>13553862</v>
      </c>
      <c r="O376" s="95">
        <f t="shared" si="1264"/>
        <v>105</v>
      </c>
      <c r="P376" s="95">
        <f t="shared" si="1264"/>
        <v>4071668.3000000007</v>
      </c>
      <c r="Q376" s="95">
        <f t="shared" si="1264"/>
        <v>88</v>
      </c>
      <c r="R376" s="95">
        <f t="shared" si="1264"/>
        <v>17050576.900000002</v>
      </c>
      <c r="S376" s="95">
        <f t="shared" si="1264"/>
        <v>20</v>
      </c>
      <c r="T376" s="95">
        <f t="shared" si="1264"/>
        <v>1916936.7145833336</v>
      </c>
      <c r="U376" s="95">
        <f t="shared" si="1264"/>
        <v>32</v>
      </c>
      <c r="V376" s="95">
        <f t="shared" si="1264"/>
        <v>570416</v>
      </c>
      <c r="W376" s="95">
        <f t="shared" si="1264"/>
        <v>0</v>
      </c>
      <c r="X376" s="95">
        <f t="shared" si="1264"/>
        <v>0</v>
      </c>
      <c r="Y376" s="95">
        <f t="shared" si="1264"/>
        <v>110</v>
      </c>
      <c r="Z376" s="95">
        <f t="shared" si="1264"/>
        <v>19073285</v>
      </c>
      <c r="AA376" s="95">
        <f t="shared" si="1264"/>
        <v>0</v>
      </c>
      <c r="AB376" s="95">
        <f t="shared" si="1264"/>
        <v>0</v>
      </c>
      <c r="AC376" s="95">
        <f t="shared" si="1264"/>
        <v>11</v>
      </c>
      <c r="AD376" s="95">
        <f t="shared" si="1264"/>
        <v>837798.50000000012</v>
      </c>
      <c r="AE376" s="95">
        <f t="shared" si="1264"/>
        <v>0</v>
      </c>
      <c r="AF376" s="95">
        <f t="shared" si="1264"/>
        <v>0</v>
      </c>
      <c r="AG376" s="95">
        <f t="shared" si="1264"/>
        <v>0</v>
      </c>
      <c r="AH376" s="95">
        <f t="shared" si="1264"/>
        <v>0</v>
      </c>
      <c r="AI376" s="95">
        <f t="shared" si="1264"/>
        <v>65</v>
      </c>
      <c r="AJ376" s="95">
        <f t="shared" si="1264"/>
        <v>3058855.8</v>
      </c>
      <c r="AK376" s="95">
        <f t="shared" si="1264"/>
        <v>1</v>
      </c>
      <c r="AL376" s="95">
        <f t="shared" si="1264"/>
        <v>11408.32</v>
      </c>
      <c r="AM376" s="95">
        <f t="shared" si="1264"/>
        <v>163</v>
      </c>
      <c r="AN376" s="95">
        <f t="shared" si="1264"/>
        <v>7525213.0800000001</v>
      </c>
      <c r="AO376" s="95">
        <f t="shared" si="1264"/>
        <v>75</v>
      </c>
      <c r="AP376" s="95">
        <f t="shared" si="1264"/>
        <v>1604295.0000000002</v>
      </c>
      <c r="AQ376" s="95">
        <f t="shared" si="1264"/>
        <v>0</v>
      </c>
      <c r="AR376" s="95">
        <f t="shared" si="1264"/>
        <v>0</v>
      </c>
      <c r="AS376" s="95">
        <f t="shared" si="1264"/>
        <v>3</v>
      </c>
      <c r="AT376" s="95">
        <f t="shared" si="1264"/>
        <v>340305</v>
      </c>
      <c r="AU376" s="95">
        <f t="shared" si="1264"/>
        <v>0</v>
      </c>
      <c r="AV376" s="95">
        <f t="shared" si="1264"/>
        <v>0</v>
      </c>
      <c r="AW376" s="95">
        <f>SUM(AW377:AW388)</f>
        <v>0</v>
      </c>
      <c r="AX376" s="95">
        <f>SUM(AX377:AX388)</f>
        <v>0</v>
      </c>
      <c r="AY376" s="95">
        <f>SUM(AY377:AY388)</f>
        <v>0</v>
      </c>
      <c r="AZ376" s="95">
        <f t="shared" si="1264"/>
        <v>0</v>
      </c>
      <c r="BA376" s="95">
        <f t="shared" si="1264"/>
        <v>0</v>
      </c>
      <c r="BB376" s="95">
        <f t="shared" si="1264"/>
        <v>0</v>
      </c>
      <c r="BC376" s="95">
        <f t="shared" si="1264"/>
        <v>0</v>
      </c>
      <c r="BD376" s="95">
        <f t="shared" si="1264"/>
        <v>0</v>
      </c>
      <c r="BE376" s="95">
        <f t="shared" si="1264"/>
        <v>0</v>
      </c>
      <c r="BF376" s="95">
        <f t="shared" si="1264"/>
        <v>0</v>
      </c>
      <c r="BG376" s="95">
        <f t="shared" si="1264"/>
        <v>17</v>
      </c>
      <c r="BH376" s="95">
        <f t="shared" si="1264"/>
        <v>857179.67999999993</v>
      </c>
      <c r="BI376" s="95">
        <f t="shared" si="1264"/>
        <v>8</v>
      </c>
      <c r="BJ376" s="95">
        <f t="shared" si="1264"/>
        <v>1252322.3999999999</v>
      </c>
      <c r="BK376" s="95">
        <f t="shared" si="1264"/>
        <v>80</v>
      </c>
      <c r="BL376" s="95">
        <f t="shared" si="1264"/>
        <v>1400112</v>
      </c>
      <c r="BM376" s="95">
        <f t="shared" si="1264"/>
        <v>4</v>
      </c>
      <c r="BN376" s="95">
        <f t="shared" si="1264"/>
        <v>77784</v>
      </c>
      <c r="BO376" s="95">
        <f t="shared" si="1264"/>
        <v>2</v>
      </c>
      <c r="BP376" s="95">
        <f t="shared" si="1264"/>
        <v>22401.791999999998</v>
      </c>
      <c r="BQ376" s="95">
        <f t="shared" si="1264"/>
        <v>3</v>
      </c>
      <c r="BR376" s="95">
        <f t="shared" si="1264"/>
        <v>522708.48000000004</v>
      </c>
      <c r="BS376" s="95">
        <f t="shared" si="1264"/>
        <v>15</v>
      </c>
      <c r="BT376" s="97">
        <f t="shared" si="1264"/>
        <v>4019293.74</v>
      </c>
      <c r="BU376" s="98">
        <f t="shared" si="1264"/>
        <v>0</v>
      </c>
      <c r="BV376" s="95">
        <f t="shared" si="1264"/>
        <v>0</v>
      </c>
      <c r="BW376" s="95">
        <f t="shared" si="1264"/>
        <v>0</v>
      </c>
      <c r="BX376" s="95">
        <f t="shared" si="1264"/>
        <v>0</v>
      </c>
      <c r="BY376" s="95">
        <f t="shared" si="1264"/>
        <v>0</v>
      </c>
      <c r="BZ376" s="95">
        <f t="shared" ref="BZ376:DQ376" si="1265">SUM(BZ377:BZ388)</f>
        <v>0</v>
      </c>
      <c r="CA376" s="95">
        <f>SUM(CA377:CA388)</f>
        <v>1</v>
      </c>
      <c r="CB376" s="95">
        <f>SUM(CB377:CB388)</f>
        <v>136122</v>
      </c>
      <c r="CC376" s="99">
        <f t="shared" si="1265"/>
        <v>0</v>
      </c>
      <c r="CD376" s="95">
        <f t="shared" si="1265"/>
        <v>0</v>
      </c>
      <c r="CE376" s="95">
        <f t="shared" si="1265"/>
        <v>0</v>
      </c>
      <c r="CF376" s="95">
        <f t="shared" si="1265"/>
        <v>0</v>
      </c>
      <c r="CG376" s="95">
        <f t="shared" si="1265"/>
        <v>0</v>
      </c>
      <c r="CH376" s="95">
        <f t="shared" si="1265"/>
        <v>0</v>
      </c>
      <c r="CI376" s="95">
        <f t="shared" si="1265"/>
        <v>0</v>
      </c>
      <c r="CJ376" s="95">
        <f t="shared" si="1265"/>
        <v>0</v>
      </c>
      <c r="CK376" s="95">
        <f t="shared" si="1265"/>
        <v>0</v>
      </c>
      <c r="CL376" s="95">
        <f t="shared" si="1265"/>
        <v>0</v>
      </c>
      <c r="CM376" s="95">
        <f t="shared" si="1265"/>
        <v>7</v>
      </c>
      <c r="CN376" s="95">
        <f t="shared" si="1265"/>
        <v>913962</v>
      </c>
      <c r="CO376" s="95">
        <f t="shared" si="1265"/>
        <v>0</v>
      </c>
      <c r="CP376" s="95">
        <f t="shared" si="1265"/>
        <v>0</v>
      </c>
      <c r="CQ376" s="95">
        <f t="shared" si="1265"/>
        <v>8</v>
      </c>
      <c r="CR376" s="95">
        <f t="shared" si="1265"/>
        <v>1208763.3600000001</v>
      </c>
      <c r="CS376" s="95">
        <f t="shared" si="1265"/>
        <v>0</v>
      </c>
      <c r="CT376" s="95">
        <f t="shared" si="1265"/>
        <v>0</v>
      </c>
      <c r="CU376" s="95">
        <f t="shared" si="1265"/>
        <v>23</v>
      </c>
      <c r="CV376" s="95">
        <f t="shared" si="1265"/>
        <v>1380666</v>
      </c>
      <c r="CW376" s="95">
        <f t="shared" si="1265"/>
        <v>317</v>
      </c>
      <c r="CX376" s="95">
        <f t="shared" si="1265"/>
        <v>65006033.399999999</v>
      </c>
      <c r="CY376" s="95">
        <f t="shared" si="1265"/>
        <v>0</v>
      </c>
      <c r="CZ376" s="95">
        <f t="shared" si="1265"/>
        <v>0</v>
      </c>
      <c r="DA376" s="95">
        <f t="shared" si="1265"/>
        <v>0</v>
      </c>
      <c r="DB376" s="95">
        <f t="shared" si="1265"/>
        <v>0</v>
      </c>
      <c r="DC376" s="95">
        <f t="shared" si="1265"/>
        <v>0</v>
      </c>
      <c r="DD376" s="95">
        <f t="shared" si="1265"/>
        <v>0</v>
      </c>
      <c r="DE376" s="95">
        <f t="shared" si="1265"/>
        <v>0</v>
      </c>
      <c r="DF376" s="95">
        <f t="shared" si="1265"/>
        <v>0</v>
      </c>
      <c r="DG376" s="95">
        <f t="shared" si="1265"/>
        <v>3</v>
      </c>
      <c r="DH376" s="95">
        <f t="shared" si="1265"/>
        <v>650468.69999999995</v>
      </c>
      <c r="DI376" s="95">
        <f t="shared" si="1265"/>
        <v>5</v>
      </c>
      <c r="DJ376" s="95">
        <f t="shared" si="1265"/>
        <v>997168.37819999992</v>
      </c>
      <c r="DK376" s="95">
        <f t="shared" si="1265"/>
        <v>1406</v>
      </c>
      <c r="DL376" s="95">
        <f t="shared" si="1265"/>
        <v>148059606.54478332</v>
      </c>
      <c r="DM376" s="95">
        <f t="shared" si="1265"/>
        <v>0</v>
      </c>
      <c r="DN376" s="95">
        <f t="shared" si="1265"/>
        <v>3986.06</v>
      </c>
      <c r="DO376" s="95">
        <f t="shared" si="1265"/>
        <v>3986.06</v>
      </c>
      <c r="DQ376" s="95">
        <f t="shared" si="1265"/>
        <v>1406</v>
      </c>
    </row>
    <row r="377" spans="1:121" s="8" customFormat="1" ht="30" hidden="1" customHeight="1" x14ac:dyDescent="0.25">
      <c r="A377" s="128"/>
      <c r="B377" s="129">
        <v>329</v>
      </c>
      <c r="C377" s="363" t="s">
        <v>834</v>
      </c>
      <c r="D377" s="102" t="s">
        <v>835</v>
      </c>
      <c r="E377" s="89">
        <v>23150</v>
      </c>
      <c r="F377" s="130">
        <v>4.32</v>
      </c>
      <c r="G377" s="104">
        <v>1</v>
      </c>
      <c r="H377" s="105"/>
      <c r="I377" s="106">
        <v>1.4</v>
      </c>
      <c r="J377" s="106">
        <v>1.68</v>
      </c>
      <c r="K377" s="106">
        <v>2.23</v>
      </c>
      <c r="L377" s="107">
        <v>2.57</v>
      </c>
      <c r="M377" s="110"/>
      <c r="N377" s="109">
        <f>(M377*$E377*$F377*$G377*$I377)</f>
        <v>0</v>
      </c>
      <c r="O377" s="110">
        <v>4</v>
      </c>
      <c r="P377" s="110">
        <f>(O377*$E377*$F377*$G377*$I377)</f>
        <v>560044.79999999993</v>
      </c>
      <c r="Q377" s="110">
        <v>2</v>
      </c>
      <c r="R377" s="109">
        <f>(Q377*$E377*$F377*$G377*$I377)</f>
        <v>280022.39999999997</v>
      </c>
      <c r="S377" s="110"/>
      <c r="T377" s="109">
        <f>(S377*$E377*$F377*$G377*$I377)</f>
        <v>0</v>
      </c>
      <c r="U377" s="110"/>
      <c r="V377" s="109">
        <f>(U377*$E377*$F377*$G377*$I377)</f>
        <v>0</v>
      </c>
      <c r="W377" s="110"/>
      <c r="X377" s="109">
        <f>(W377*$E377*$F377*$G377*$I377)</f>
        <v>0</v>
      </c>
      <c r="Y377" s="110"/>
      <c r="Z377" s="109">
        <f>(Y377*$E377*$F377*$G377*$I377)</f>
        <v>0</v>
      </c>
      <c r="AA377" s="110"/>
      <c r="AB377" s="109">
        <f>(AA377*$E377*$F377*$G377*$I377)</f>
        <v>0</v>
      </c>
      <c r="AC377" s="110"/>
      <c r="AD377" s="109">
        <f>(AC377*$E377*$F377*$G377*$I377)</f>
        <v>0</v>
      </c>
      <c r="AE377" s="110"/>
      <c r="AF377" s="109">
        <f>(AE377*$E377*$F377*$G377*$I377)</f>
        <v>0</v>
      </c>
      <c r="AG377" s="112"/>
      <c r="AH377" s="109">
        <f>(AG377*$E377*$F377*$G377*$I377)</f>
        <v>0</v>
      </c>
      <c r="AI377" s="110"/>
      <c r="AJ377" s="109">
        <f>(AI377*$E377*$F377*$G377*$I377)</f>
        <v>0</v>
      </c>
      <c r="AK377" s="110"/>
      <c r="AL377" s="110">
        <f>(AK377*$E377*$F377*$G377*$I377)</f>
        <v>0</v>
      </c>
      <c r="AM377" s="110"/>
      <c r="AN377" s="109">
        <f>(AM377*$E377*$F377*$G377*$J377)</f>
        <v>0</v>
      </c>
      <c r="AO377" s="132">
        <v>0</v>
      </c>
      <c r="AP377" s="109">
        <f>(AO377*$E377*$F377*$G377*$J377)</f>
        <v>0</v>
      </c>
      <c r="AQ377" s="110"/>
      <c r="AR377" s="116">
        <f>(AQ377*$E377*$F377*$G377*$J377)</f>
        <v>0</v>
      </c>
      <c r="AS377" s="110"/>
      <c r="AT377" s="109">
        <f>(AS377*$E377*$F377*$G377*$I377)</f>
        <v>0</v>
      </c>
      <c r="AU377" s="110"/>
      <c r="AV377" s="110">
        <f>(AU377*$E377*$F377*$G377*$I377)</f>
        <v>0</v>
      </c>
      <c r="AW377" s="110"/>
      <c r="AX377" s="109">
        <f>(AW377*$E377*$F377*$G377*$I377)</f>
        <v>0</v>
      </c>
      <c r="AY377" s="110"/>
      <c r="AZ377" s="109">
        <f>(AY377*$E377*$F377*$G377*$I377)</f>
        <v>0</v>
      </c>
      <c r="BA377" s="110"/>
      <c r="BB377" s="109">
        <f>(BA377*$E377*$F377*$G377*$I377)</f>
        <v>0</v>
      </c>
      <c r="BC377" s="110"/>
      <c r="BD377" s="109">
        <f>(BC377*$E377*$F377*$G377*$I377)</f>
        <v>0</v>
      </c>
      <c r="BE377" s="110"/>
      <c r="BF377" s="109">
        <f>(BE377*$E377*$F377*$G377*$I377)</f>
        <v>0</v>
      </c>
      <c r="BG377" s="110"/>
      <c r="BH377" s="109">
        <f>(BG377*$E377*$F377*$G377*$J377)</f>
        <v>0</v>
      </c>
      <c r="BI377" s="110"/>
      <c r="BJ377" s="109">
        <f>(BI377*$E377*$F377*$G377*$J377)</f>
        <v>0</v>
      </c>
      <c r="BK377" s="110"/>
      <c r="BL377" s="109">
        <f>(BK377*$E377*$F377*$G377*$J377)</f>
        <v>0</v>
      </c>
      <c r="BM377" s="110"/>
      <c r="BN377" s="109">
        <f>(BM377*$E377*$F377*$G377*$J377)</f>
        <v>0</v>
      </c>
      <c r="BO377" s="110"/>
      <c r="BP377" s="109">
        <f>(BO377*$E377*$F377*$G377*$J377)</f>
        <v>0</v>
      </c>
      <c r="BQ377" s="110"/>
      <c r="BR377" s="109">
        <f>(BQ377*$E377*$F377*$G377*$J377)</f>
        <v>0</v>
      </c>
      <c r="BS377" s="110"/>
      <c r="BT377" s="116">
        <f>(BS377*$E377*$F377*$G377*$J377)</f>
        <v>0</v>
      </c>
      <c r="BU377" s="133"/>
      <c r="BV377" s="109">
        <f>(BU377*$E377*$F377*$G377*$I377)</f>
        <v>0</v>
      </c>
      <c r="BW377" s="110"/>
      <c r="BX377" s="109">
        <f>(BW377*$E377*$F377*$G377*$I377)</f>
        <v>0</v>
      </c>
      <c r="BY377" s="110"/>
      <c r="BZ377" s="109">
        <f>(BY377*$E377*$F377*$G377*$I377)</f>
        <v>0</v>
      </c>
      <c r="CA377" s="110"/>
      <c r="CB377" s="109">
        <f>(CA377*$E377*$F377*$G377*$J377)</f>
        <v>0</v>
      </c>
      <c r="CC377" s="134"/>
      <c r="CD377" s="110">
        <f>(CC377*$E377*$F377*$G377*$I377)</f>
        <v>0</v>
      </c>
      <c r="CE377" s="110"/>
      <c r="CF377" s="109">
        <f>(CE377*$E377*$F377*$G377*$I377)</f>
        <v>0</v>
      </c>
      <c r="CG377" s="110"/>
      <c r="CH377" s="109">
        <f>(CG377*$E377*$F377*$G377*$I377)</f>
        <v>0</v>
      </c>
      <c r="CI377" s="110"/>
      <c r="CJ377" s="109">
        <f>(CI377*$E377*$F377*$G377*$I377)</f>
        <v>0</v>
      </c>
      <c r="CK377" s="110"/>
      <c r="CL377" s="109">
        <f>(CK377*$E377*$F377*$G377*$I377)</f>
        <v>0</v>
      </c>
      <c r="CM377" s="110"/>
      <c r="CN377" s="109">
        <f>(CM377*$E377*$F377*$G377*$I377)</f>
        <v>0</v>
      </c>
      <c r="CO377" s="110"/>
      <c r="CP377" s="109">
        <f>(CO377*$E377*$F377*$G377*$I377)</f>
        <v>0</v>
      </c>
      <c r="CQ377" s="110"/>
      <c r="CR377" s="109">
        <f>(CQ377*$E377*$F377*$G377*$J377)</f>
        <v>0</v>
      </c>
      <c r="CS377" s="110"/>
      <c r="CT377" s="109">
        <f>(CS377*$E377*$F377*$G377*$J377)</f>
        <v>0</v>
      </c>
      <c r="CU377" s="110"/>
      <c r="CV377" s="109">
        <f>(CU377*$E377*$F377*$G377*$J377)</f>
        <v>0</v>
      </c>
      <c r="CW377" s="132">
        <v>0</v>
      </c>
      <c r="CX377" s="109">
        <f>(CW377*$E377*$F377*$G377*$J377)</f>
        <v>0</v>
      </c>
      <c r="CY377" s="110"/>
      <c r="CZ377" s="116">
        <f>(CY377*$E377*$F377*$G377*$J377)</f>
        <v>0</v>
      </c>
      <c r="DA377" s="110"/>
      <c r="DB377" s="109">
        <f>(DA377*$E377*$F377*$G377*$J377)</f>
        <v>0</v>
      </c>
      <c r="DC377" s="134"/>
      <c r="DD377" s="109">
        <f>(DC377*$E377*$F377*$G377*$J377)</f>
        <v>0</v>
      </c>
      <c r="DE377" s="110"/>
      <c r="DF377" s="109">
        <f>(DE377*$E377*$F377*$G377*$J377)</f>
        <v>0</v>
      </c>
      <c r="DG377" s="110"/>
      <c r="DH377" s="109">
        <f>(DG377*$E377*$F377*$G377*$K377)</f>
        <v>0</v>
      </c>
      <c r="DI377" s="110"/>
      <c r="DJ377" s="122">
        <f>(DI377*$E377*$F377*$G377*$L377)</f>
        <v>0</v>
      </c>
      <c r="DK377" s="123">
        <f t="shared" ref="DK377:DL388" si="1266">SUM(M377,O377,Q377,S377,U377,W377,Y377,AA377,AC377,AE377,AG377,AI377,AO377,AS377,AU377,BY377,AK377,AY377,BA377,BC377,CO377,BE377,BG377,AM377,BK377,AQ377,CQ377,BM377,CS377,BO377,BQ377,BS377,CA377,BU377,BW377,CC377,CE377,CG377,CI377,CK377,CM377,CU377,CW377,BI377,AW377,CY377,DA377,DC377,DE377,DG377,DI377)</f>
        <v>6</v>
      </c>
      <c r="DL377" s="122">
        <f t="shared" si="1266"/>
        <v>840067.2</v>
      </c>
      <c r="DN377" s="1">
        <f t="shared" ref="DN377:DN388" si="1267">DK377*F377</f>
        <v>25.92</v>
      </c>
      <c r="DO377" s="52">
        <f t="shared" ref="DO377:DO388" si="1268">DK377*F377</f>
        <v>25.92</v>
      </c>
      <c r="DQ377" s="52">
        <f t="shared" ref="DQ377:DQ388" si="1269">DK377*G377</f>
        <v>6</v>
      </c>
    </row>
    <row r="378" spans="1:121" ht="15.75" customHeight="1" x14ac:dyDescent="0.25">
      <c r="A378" s="128"/>
      <c r="B378" s="129">
        <v>330</v>
      </c>
      <c r="C378" s="363" t="s">
        <v>836</v>
      </c>
      <c r="D378" s="102" t="s">
        <v>837</v>
      </c>
      <c r="E378" s="89">
        <v>23150</v>
      </c>
      <c r="F378" s="130">
        <v>3.5</v>
      </c>
      <c r="G378" s="104">
        <v>1</v>
      </c>
      <c r="H378" s="105"/>
      <c r="I378" s="106">
        <v>1.4</v>
      </c>
      <c r="J378" s="106">
        <v>1.68</v>
      </c>
      <c r="K378" s="106">
        <v>2.23</v>
      </c>
      <c r="L378" s="107">
        <v>2.57</v>
      </c>
      <c r="M378" s="110">
        <v>14</v>
      </c>
      <c r="N378" s="109">
        <f>(M378*$E378*$F378*$G378*$I378*$N$11)</f>
        <v>1746899.0000000002</v>
      </c>
      <c r="O378" s="110">
        <v>16</v>
      </c>
      <c r="P378" s="110">
        <f>(O378*$E378*$F378*$G378*$I378*$P$11)</f>
        <v>1996456.0000000002</v>
      </c>
      <c r="Q378" s="110">
        <v>56</v>
      </c>
      <c r="R378" s="109">
        <f>(Q378*$E378*$F378*$G378*$I378*$R$11)</f>
        <v>6987596.0000000009</v>
      </c>
      <c r="S378" s="110">
        <v>5</v>
      </c>
      <c r="T378" s="109">
        <f t="shared" ref="T378" si="1270">(S378/12*2*$E378*$F378*$G378*$I378*$T$11)+(S378/12*10*$E378*$F378*$G378*$I378*$T$12)</f>
        <v>695262.02083333337</v>
      </c>
      <c r="U378" s="110"/>
      <c r="V378" s="109">
        <f>(U378*$E378*$F378*$G378*$I378*$V$11)</f>
        <v>0</v>
      </c>
      <c r="W378" s="110"/>
      <c r="X378" s="109">
        <f>(W378*$E378*$F378*$G378*$I378*$X$11)</f>
        <v>0</v>
      </c>
      <c r="Y378" s="110"/>
      <c r="Z378" s="109">
        <f>(Y378*$E378*$F378*$G378*$I378*$Z$11)</f>
        <v>0</v>
      </c>
      <c r="AA378" s="110"/>
      <c r="AB378" s="109">
        <f>(AA378*$E378*$F378*$G378*$I378*$AB$11)</f>
        <v>0</v>
      </c>
      <c r="AC378" s="110">
        <v>6</v>
      </c>
      <c r="AD378" s="109">
        <f>(AC378*$E378*$F378*$G378*$I378*$AD$11)</f>
        <v>748671.00000000012</v>
      </c>
      <c r="AE378" s="110"/>
      <c r="AF378" s="109">
        <f>(AE378*$E378*$F378*$G378*$I378*$AF$11)</f>
        <v>0</v>
      </c>
      <c r="AG378" s="112"/>
      <c r="AH378" s="109">
        <f>(AG378*$E378*$F378*$G378*$I378*$AH$11)</f>
        <v>0</v>
      </c>
      <c r="AI378" s="110">
        <v>6</v>
      </c>
      <c r="AJ378" s="109">
        <f>(AI378*$E378*$F378*$G378*$I378*$AJ$11)</f>
        <v>748671.00000000012</v>
      </c>
      <c r="AK378" s="110"/>
      <c r="AL378" s="110">
        <f>(AK378*$E378*$F378*$G378*$I378*$AL$11)</f>
        <v>0</v>
      </c>
      <c r="AM378" s="110">
        <v>20</v>
      </c>
      <c r="AN378" s="109">
        <f>(AM378*$E378*$F378*$G378*$J378*$AN$11)</f>
        <v>2994684.0000000005</v>
      </c>
      <c r="AO378" s="132"/>
      <c r="AP378" s="109">
        <f>(AO378*$E378*$F378*$G378*$J378*$AP$11)</f>
        <v>0</v>
      </c>
      <c r="AQ378" s="110"/>
      <c r="AR378" s="116">
        <f>(AQ378*$E378*$F378*$G378*$J378*$AR$11)</f>
        <v>0</v>
      </c>
      <c r="AS378" s="110">
        <v>3</v>
      </c>
      <c r="AT378" s="109">
        <f>(AS378*$E378*$F378*$G378*$I378*$AT$11)</f>
        <v>340305</v>
      </c>
      <c r="AU378" s="110"/>
      <c r="AV378" s="110">
        <f>(AU378*$E378*$F378*$G378*$I378*$AV$11)</f>
        <v>0</v>
      </c>
      <c r="AW378" s="110"/>
      <c r="AX378" s="109">
        <f>(AW378*$E378*$F378*$G378*$I378*$AX$11)</f>
        <v>0</v>
      </c>
      <c r="AY378" s="110"/>
      <c r="AZ378" s="109">
        <f>(AY378*$E378*$F378*$G378*$I378*$AZ$11)</f>
        <v>0</v>
      </c>
      <c r="BA378" s="110"/>
      <c r="BB378" s="109">
        <f>(BA378*$E378*$F378*$G378*$I378*$BB$11)</f>
        <v>0</v>
      </c>
      <c r="BC378" s="110"/>
      <c r="BD378" s="109">
        <f>(BC378*$E378*$F378*$G378*$I378*$BD$11)</f>
        <v>0</v>
      </c>
      <c r="BE378" s="110"/>
      <c r="BF378" s="109">
        <f>(BE378*$E378*$F378*$G378*$I378*$BF$11)</f>
        <v>0</v>
      </c>
      <c r="BG378" s="110">
        <v>5</v>
      </c>
      <c r="BH378" s="109">
        <f>(BG378*$E378*$F378*$G378*$J378*$BH$11)</f>
        <v>680610</v>
      </c>
      <c r="BI378" s="110">
        <v>8</v>
      </c>
      <c r="BJ378" s="109">
        <f>(BI378*$E378*$F378*$G378*$J378*$BJ$11)</f>
        <v>1252322.3999999999</v>
      </c>
      <c r="BK378" s="110"/>
      <c r="BL378" s="109">
        <f>(BK378*$E378*$F378*$G378*$J378*$BL$11)</f>
        <v>0</v>
      </c>
      <c r="BM378" s="110"/>
      <c r="BN378" s="109">
        <f>(BM378*$E378*$F378*$G378*$J378*$BN$11)</f>
        <v>0</v>
      </c>
      <c r="BO378" s="110"/>
      <c r="BP378" s="109">
        <f>(BO378*$E378*$F378*$G378*$J378*$BP$11)</f>
        <v>0</v>
      </c>
      <c r="BQ378" s="110">
        <v>3</v>
      </c>
      <c r="BR378" s="109">
        <f>(BQ378*$E378*$F378*$G378*$J378*$BR$11)</f>
        <v>522708.48000000004</v>
      </c>
      <c r="BS378" s="110"/>
      <c r="BT378" s="116">
        <f>(BS378*$E378*$F378*$G378*$J378*$BT$11)</f>
        <v>0</v>
      </c>
      <c r="BU378" s="133"/>
      <c r="BV378" s="109">
        <f>(BU378*$E378*$F378*$G378*$I378*$BV$11)</f>
        <v>0</v>
      </c>
      <c r="BW378" s="110"/>
      <c r="BX378" s="109">
        <f>(BW378*$E378*$F378*$G378*$I378*$BX$11)</f>
        <v>0</v>
      </c>
      <c r="BY378" s="110"/>
      <c r="BZ378" s="109">
        <f>(BY378*$E378*$F378*$G378*$I378*$BZ$11)</f>
        <v>0</v>
      </c>
      <c r="CA378" s="110">
        <v>1</v>
      </c>
      <c r="CB378" s="109">
        <f>(CA378*$E378*$F378*$G378*$J378*$CB$11)</f>
        <v>136122</v>
      </c>
      <c r="CC378" s="134"/>
      <c r="CD378" s="110">
        <f>(CC378*$E378*$F378*$G378*$I378*$CD$11)</f>
        <v>0</v>
      </c>
      <c r="CE378" s="110"/>
      <c r="CF378" s="109">
        <f>(CE378*$E378*$F378*$G378*$I378*$CF$11)</f>
        <v>0</v>
      </c>
      <c r="CG378" s="110"/>
      <c r="CH378" s="109">
        <f>(CG378*$E378*$F378*$G378*$I378*$CH$11)</f>
        <v>0</v>
      </c>
      <c r="CI378" s="110"/>
      <c r="CJ378" s="109">
        <f>(CI378*$E378*$F378*$G378*$I378*$CJ$11)</f>
        <v>0</v>
      </c>
      <c r="CK378" s="110"/>
      <c r="CL378" s="109">
        <f>(CK378*$E378*$F378*$G378*$I378*$CL$11)</f>
        <v>0</v>
      </c>
      <c r="CM378" s="110">
        <v>5</v>
      </c>
      <c r="CN378" s="109">
        <f>(CM378*$E378*$F378*$G378*$I378*$CN$11)</f>
        <v>567175</v>
      </c>
      <c r="CO378" s="110"/>
      <c r="CP378" s="109">
        <f>(CO378*$E378*$F378*$G378*$I378*$CP$11)</f>
        <v>0</v>
      </c>
      <c r="CQ378" s="110">
        <v>8</v>
      </c>
      <c r="CR378" s="109">
        <f>(CQ378*$E378*$F378*$G378*$J378*$CR$11)</f>
        <v>1208763.3600000001</v>
      </c>
      <c r="CS378" s="110"/>
      <c r="CT378" s="109">
        <f>(CS378*$E378*$F378*$G378*$J378*$CT$11)</f>
        <v>0</v>
      </c>
      <c r="CU378" s="110">
        <v>8</v>
      </c>
      <c r="CV378" s="109">
        <f>(CU378*$E378*$F378*$G378*$J378*$CV$11)</f>
        <v>1088976</v>
      </c>
      <c r="CW378" s="132"/>
      <c r="CX378" s="109">
        <f>(CW378*$E378*$F378*$G378*$J378*$CX$11)</f>
        <v>0</v>
      </c>
      <c r="CY378" s="110"/>
      <c r="CZ378" s="116">
        <f>(CY378*$E378*$F378*$G378*$J378*$CZ$11)</f>
        <v>0</v>
      </c>
      <c r="DA378" s="110"/>
      <c r="DB378" s="109">
        <f>(DA378*$E378*$F378*$G378*$J378*$DB$11)</f>
        <v>0</v>
      </c>
      <c r="DC378" s="134"/>
      <c r="DD378" s="109">
        <f>(DC378*$E378*$F378*$G378*$J378*$DD$11)</f>
        <v>0</v>
      </c>
      <c r="DE378" s="110"/>
      <c r="DF378" s="109">
        <f>(DE378*$E378*$F378*$G378*$J378*$DF$11)</f>
        <v>0</v>
      </c>
      <c r="DG378" s="110">
        <v>3</v>
      </c>
      <c r="DH378" s="109">
        <f>(DG378*$E378*$F378*$G378*$K378*$DH$11)</f>
        <v>650468.69999999995</v>
      </c>
      <c r="DI378" s="110"/>
      <c r="DJ378" s="122">
        <f>(DI378*$E378*$F378*$G378*$L378*$DJ$11)</f>
        <v>0</v>
      </c>
      <c r="DK378" s="123">
        <f t="shared" si="1266"/>
        <v>167</v>
      </c>
      <c r="DL378" s="122">
        <f t="shared" si="1266"/>
        <v>22365689.960833333</v>
      </c>
      <c r="DM378" s="1"/>
      <c r="DN378" s="1">
        <f t="shared" si="1267"/>
        <v>584.5</v>
      </c>
      <c r="DO378" s="52">
        <f t="shared" si="1268"/>
        <v>584.5</v>
      </c>
      <c r="DQ378" s="52">
        <f t="shared" si="1269"/>
        <v>167</v>
      </c>
    </row>
    <row r="379" spans="1:121" s="8" customFormat="1" ht="45" hidden="1" customHeight="1" x14ac:dyDescent="0.25">
      <c r="A379" s="128"/>
      <c r="B379" s="129">
        <v>331</v>
      </c>
      <c r="C379" s="363" t="s">
        <v>838</v>
      </c>
      <c r="D379" s="102" t="s">
        <v>839</v>
      </c>
      <c r="E379" s="89">
        <v>23150</v>
      </c>
      <c r="F379" s="130">
        <v>5.35</v>
      </c>
      <c r="G379" s="104">
        <v>1</v>
      </c>
      <c r="H379" s="105"/>
      <c r="I379" s="106">
        <v>1.4</v>
      </c>
      <c r="J379" s="106">
        <v>1.68</v>
      </c>
      <c r="K379" s="106">
        <v>2.23</v>
      </c>
      <c r="L379" s="107">
        <v>2.57</v>
      </c>
      <c r="M379" s="110">
        <v>50</v>
      </c>
      <c r="N379" s="109">
        <f>(M379*$E379*$F379*$G379*$I379)</f>
        <v>8669675</v>
      </c>
      <c r="O379" s="110"/>
      <c r="P379" s="110">
        <f>(O379*$E379*$F379*$G379*$I379)</f>
        <v>0</v>
      </c>
      <c r="Q379" s="110">
        <v>19</v>
      </c>
      <c r="R379" s="109">
        <f>(Q379*$E379*$F379*$G379*$I379)</f>
        <v>3294476.5</v>
      </c>
      <c r="S379" s="110"/>
      <c r="T379" s="109">
        <f>(S379*$E379*$F379*$G379*$I379)</f>
        <v>0</v>
      </c>
      <c r="U379" s="110"/>
      <c r="V379" s="109">
        <f>(U379*$E379*$F379*$G379*$I379)</f>
        <v>0</v>
      </c>
      <c r="W379" s="110"/>
      <c r="X379" s="109">
        <f>(W379*$E379*$F379*$G379*$I379)</f>
        <v>0</v>
      </c>
      <c r="Y379" s="110">
        <v>110</v>
      </c>
      <c r="Z379" s="109">
        <f>(Y379*$E379*$F379*$G379*$I379)</f>
        <v>19073285</v>
      </c>
      <c r="AA379" s="110"/>
      <c r="AB379" s="109">
        <f>(AA379*$E379*$F379*$G379*$I379)</f>
        <v>0</v>
      </c>
      <c r="AC379" s="110"/>
      <c r="AD379" s="109">
        <f>(AC379*$E379*$F379*$G379*$I379)</f>
        <v>0</v>
      </c>
      <c r="AE379" s="110"/>
      <c r="AF379" s="109">
        <f>(AE379*$E379*$F379*$G379*$I379)</f>
        <v>0</v>
      </c>
      <c r="AG379" s="112"/>
      <c r="AH379" s="109">
        <f>(AG379*$E379*$F379*$G379*$I379)</f>
        <v>0</v>
      </c>
      <c r="AI379" s="110"/>
      <c r="AJ379" s="109">
        <f>(AI379*$E379*$F379*$G379*$I379)</f>
        <v>0</v>
      </c>
      <c r="AK379" s="110"/>
      <c r="AL379" s="110">
        <f>(AK379*$E379*$F379*$G379*$I379)</f>
        <v>0</v>
      </c>
      <c r="AM379" s="110"/>
      <c r="AN379" s="109">
        <f>(AM379*$E379*$F379*$G379*$J379)</f>
        <v>0</v>
      </c>
      <c r="AO379" s="132">
        <v>0</v>
      </c>
      <c r="AP379" s="109">
        <f>(AO379*$E379*$F379*$G379*$J379)</f>
        <v>0</v>
      </c>
      <c r="AQ379" s="110"/>
      <c r="AR379" s="116">
        <f>(AQ379*$E379*$F379*$G379*$J379)</f>
        <v>0</v>
      </c>
      <c r="AS379" s="110"/>
      <c r="AT379" s="109">
        <f>(AS379*$E379*$F379*$G379*$I379)</f>
        <v>0</v>
      </c>
      <c r="AU379" s="110"/>
      <c r="AV379" s="110">
        <f>(AU379*$E379*$F379*$G379*$I379)</f>
        <v>0</v>
      </c>
      <c r="AW379" s="110"/>
      <c r="AX379" s="109">
        <f>(AW379*$E379*$F379*$G379*$I379)</f>
        <v>0</v>
      </c>
      <c r="AY379" s="110"/>
      <c r="AZ379" s="109">
        <f>(AY379*$E379*$F379*$G379*$I379)</f>
        <v>0</v>
      </c>
      <c r="BA379" s="110"/>
      <c r="BB379" s="109">
        <f>(BA379*$E379*$F379*$G379*$I379)</f>
        <v>0</v>
      </c>
      <c r="BC379" s="110"/>
      <c r="BD379" s="109">
        <f>(BC379*$E379*$F379*$G379*$I379)</f>
        <v>0</v>
      </c>
      <c r="BE379" s="110"/>
      <c r="BF379" s="109">
        <f>(BE379*$E379*$F379*$G379*$I379)</f>
        <v>0</v>
      </c>
      <c r="BG379" s="110"/>
      <c r="BH379" s="109">
        <f>(BG379*$E379*$F379*$G379*$J379)</f>
        <v>0</v>
      </c>
      <c r="BI379" s="110"/>
      <c r="BJ379" s="109">
        <f>(BI379*$E379*$F379*$G379*$J379)</f>
        <v>0</v>
      </c>
      <c r="BK379" s="110"/>
      <c r="BL379" s="109">
        <f>(BK379*$E379*$F379*$G379*$J379)</f>
        <v>0</v>
      </c>
      <c r="BM379" s="110"/>
      <c r="BN379" s="109">
        <f>(BM379*$E379*$F379*$G379*$J379)</f>
        <v>0</v>
      </c>
      <c r="BO379" s="110"/>
      <c r="BP379" s="109">
        <f>(BO379*$E379*$F379*$G379*$J379)</f>
        <v>0</v>
      </c>
      <c r="BQ379" s="110"/>
      <c r="BR379" s="109">
        <f>(BQ379*$E379*$F379*$G379*$J379)</f>
        <v>0</v>
      </c>
      <c r="BS379" s="110"/>
      <c r="BT379" s="116">
        <f>(BS379*$E379*$F379*$G379*$J379)</f>
        <v>0</v>
      </c>
      <c r="BU379" s="133"/>
      <c r="BV379" s="109">
        <f>(BU379*$E379*$F379*$G379*$I379)</f>
        <v>0</v>
      </c>
      <c r="BW379" s="110"/>
      <c r="BX379" s="109">
        <f>(BW379*$E379*$F379*$G379*$I379)</f>
        <v>0</v>
      </c>
      <c r="BY379" s="110"/>
      <c r="BZ379" s="109">
        <f>(BY379*$E379*$F379*$G379*$I379)</f>
        <v>0</v>
      </c>
      <c r="CA379" s="110"/>
      <c r="CB379" s="109">
        <f>(CA379*$E379*$F379*$G379*$J379)</f>
        <v>0</v>
      </c>
      <c r="CC379" s="134"/>
      <c r="CD379" s="110">
        <f>(CC379*$E379*$F379*$G379*$I379)</f>
        <v>0</v>
      </c>
      <c r="CE379" s="110"/>
      <c r="CF379" s="109">
        <f>(CE379*$E379*$F379*$G379*$I379)</f>
        <v>0</v>
      </c>
      <c r="CG379" s="110"/>
      <c r="CH379" s="109">
        <f>(CG379*$E379*$F379*$G379*$I379)</f>
        <v>0</v>
      </c>
      <c r="CI379" s="110"/>
      <c r="CJ379" s="109">
        <f>(CI379*$E379*$F379*$G379*$I379)</f>
        <v>0</v>
      </c>
      <c r="CK379" s="110"/>
      <c r="CL379" s="109">
        <f>(CK379*$E379*$F379*$G379*$I379)</f>
        <v>0</v>
      </c>
      <c r="CM379" s="110">
        <v>2</v>
      </c>
      <c r="CN379" s="109">
        <f>(CM379*$E379*$F379*$G379*$I379)</f>
        <v>346786.99999999994</v>
      </c>
      <c r="CO379" s="110"/>
      <c r="CP379" s="109">
        <f>(CO379*$E379*$F379*$G379*$I379)</f>
        <v>0</v>
      </c>
      <c r="CQ379" s="110"/>
      <c r="CR379" s="109">
        <f>(CQ379*$E379*$F379*$G379*$J379)</f>
        <v>0</v>
      </c>
      <c r="CS379" s="110"/>
      <c r="CT379" s="109">
        <f>(CS379*$E379*$F379*$G379*$J379)</f>
        <v>0</v>
      </c>
      <c r="CU379" s="110"/>
      <c r="CV379" s="109">
        <f>(CU379*$E379*$F379*$G379*$J379)</f>
        <v>0</v>
      </c>
      <c r="CW379" s="132">
        <v>312</v>
      </c>
      <c r="CX379" s="109">
        <f>(CW379*$E379*$F379*$G379*$J379)</f>
        <v>64918526.399999999</v>
      </c>
      <c r="CY379" s="110"/>
      <c r="CZ379" s="116">
        <f>(CY379*$E379*$F379*$G379*$J379)</f>
        <v>0</v>
      </c>
      <c r="DA379" s="110"/>
      <c r="DB379" s="109">
        <f>(DA379*$E379*$F379*$G379*$J379)</f>
        <v>0</v>
      </c>
      <c r="DC379" s="134"/>
      <c r="DD379" s="109">
        <f>(DC379*$E379*$F379*$G379*$J379)</f>
        <v>0</v>
      </c>
      <c r="DE379" s="110"/>
      <c r="DF379" s="109">
        <f>(DE379*$E379*$F379*$G379*$J379)</f>
        <v>0</v>
      </c>
      <c r="DG379" s="110"/>
      <c r="DH379" s="109">
        <f>(DG379*$E379*$F379*$G379*$K379)</f>
        <v>0</v>
      </c>
      <c r="DI379" s="110">
        <v>3</v>
      </c>
      <c r="DJ379" s="122">
        <f>(DI379*$E379*$F379*$G379*$L379)</f>
        <v>954902.77499999991</v>
      </c>
      <c r="DK379" s="123">
        <f t="shared" si="1266"/>
        <v>496</v>
      </c>
      <c r="DL379" s="122">
        <f t="shared" si="1266"/>
        <v>97257652.675000012</v>
      </c>
      <c r="DN379" s="1">
        <f t="shared" si="1267"/>
        <v>2653.6</v>
      </c>
      <c r="DO379" s="52">
        <f t="shared" si="1268"/>
        <v>2653.6</v>
      </c>
      <c r="DQ379" s="52">
        <f t="shared" si="1269"/>
        <v>496</v>
      </c>
    </row>
    <row r="380" spans="1:121" ht="45" hidden="1" customHeight="1" x14ac:dyDescent="0.25">
      <c r="A380" s="128"/>
      <c r="B380" s="129">
        <v>332</v>
      </c>
      <c r="C380" s="101" t="s">
        <v>840</v>
      </c>
      <c r="D380" s="102" t="s">
        <v>841</v>
      </c>
      <c r="E380" s="89">
        <v>23150</v>
      </c>
      <c r="F380" s="130">
        <v>0.32</v>
      </c>
      <c r="G380" s="104">
        <v>1</v>
      </c>
      <c r="H380" s="105"/>
      <c r="I380" s="106">
        <v>1.4</v>
      </c>
      <c r="J380" s="106">
        <v>1.68</v>
      </c>
      <c r="K380" s="106">
        <v>2.23</v>
      </c>
      <c r="L380" s="107">
        <v>2.57</v>
      </c>
      <c r="M380" s="110"/>
      <c r="N380" s="109">
        <f>(M380*$E380*$F380*$G380*$I380*$N$11)</f>
        <v>0</v>
      </c>
      <c r="O380" s="110"/>
      <c r="P380" s="110">
        <f>(O380*$E380*$F380*$G380*$I380*$P$11)</f>
        <v>0</v>
      </c>
      <c r="Q380" s="110">
        <v>0</v>
      </c>
      <c r="R380" s="109">
        <f>(Q380*$E380*$F380*$G380*$I380*$R$11)</f>
        <v>0</v>
      </c>
      <c r="S380" s="110"/>
      <c r="T380" s="109">
        <f t="shared" ref="T380:T382" si="1271">(S380/12*2*$E380*$F380*$G380*$I380*$T$11)+(S380/12*10*$E380*$F380*$G380*$I380*$T$12)</f>
        <v>0</v>
      </c>
      <c r="U380" s="110"/>
      <c r="V380" s="109">
        <f>(U380*$E380*$F380*$G380*$I380*$V$11)</f>
        <v>0</v>
      </c>
      <c r="W380" s="110">
        <v>0</v>
      </c>
      <c r="X380" s="109">
        <f>(W380*$E380*$F380*$G380*$I380*$X$11)</f>
        <v>0</v>
      </c>
      <c r="Y380" s="110"/>
      <c r="Z380" s="109">
        <f>(Y380*$E380*$F380*$G380*$I380*$Z$11)</f>
        <v>0</v>
      </c>
      <c r="AA380" s="110">
        <v>0</v>
      </c>
      <c r="AB380" s="109">
        <f>(AA380*$E380*$F380*$G380*$I380*$AB$11)</f>
        <v>0</v>
      </c>
      <c r="AC380" s="110"/>
      <c r="AD380" s="109">
        <f>(AC380*$E380*$F380*$G380*$I380*$AD$11)</f>
        <v>0</v>
      </c>
      <c r="AE380" s="110">
        <v>0</v>
      </c>
      <c r="AF380" s="109">
        <f>(AE380*$E380*$F380*$G380*$I380*$AF$11)</f>
        <v>0</v>
      </c>
      <c r="AG380" s="112"/>
      <c r="AH380" s="109">
        <f>(AG380*$E380*$F380*$G380*$I380*$AH$11)</f>
        <v>0</v>
      </c>
      <c r="AI380" s="110"/>
      <c r="AJ380" s="109">
        <f>(AI380*$E380*$F380*$G380*$I380*$AJ$11)</f>
        <v>0</v>
      </c>
      <c r="AK380" s="110">
        <v>1</v>
      </c>
      <c r="AL380" s="110">
        <f>(AK380*$E380*$F380*$G380*$I380*$AL$11)</f>
        <v>11408.32</v>
      </c>
      <c r="AM380" s="110">
        <v>5</v>
      </c>
      <c r="AN380" s="109">
        <f>(AM380*$E380*$F380*$G380*$J380*$AN$11)</f>
        <v>68449.919999999998</v>
      </c>
      <c r="AO380" s="132">
        <v>0</v>
      </c>
      <c r="AP380" s="109">
        <f>(AO380*$E380*$F380*$G380*$J380*$AP$11)</f>
        <v>0</v>
      </c>
      <c r="AQ380" s="110">
        <v>0</v>
      </c>
      <c r="AR380" s="116">
        <f>(AQ380*$E380*$F380*$G380*$J380*$AR$11)</f>
        <v>0</v>
      </c>
      <c r="AS380" s="110"/>
      <c r="AT380" s="109">
        <f>(AS380*$E380*$F380*$G380*$I380*$AT$11)</f>
        <v>0</v>
      </c>
      <c r="AU380" s="110"/>
      <c r="AV380" s="110">
        <f>(AU380*$E380*$F380*$G380*$I380*$AV$11)</f>
        <v>0</v>
      </c>
      <c r="AW380" s="110"/>
      <c r="AX380" s="109">
        <f>(AW380*$E380*$F380*$G380*$I380*$AX$11)</f>
        <v>0</v>
      </c>
      <c r="AY380" s="110">
        <v>0</v>
      </c>
      <c r="AZ380" s="109">
        <f>(AY380*$E380*$F380*$G380*$I380*$AZ$11)</f>
        <v>0</v>
      </c>
      <c r="BA380" s="110">
        <v>0</v>
      </c>
      <c r="BB380" s="109">
        <f>(BA380*$E380*$F380*$G380*$I380*$BB$11)</f>
        <v>0</v>
      </c>
      <c r="BC380" s="110">
        <v>0</v>
      </c>
      <c r="BD380" s="109">
        <f>(BC380*$E380*$F380*$G380*$I380*$BD$11)</f>
        <v>0</v>
      </c>
      <c r="BE380" s="110"/>
      <c r="BF380" s="109">
        <f>(BE380*$E380*$F380*$G380*$I380*$BF$11)</f>
        <v>0</v>
      </c>
      <c r="BG380" s="202">
        <v>7</v>
      </c>
      <c r="BH380" s="109">
        <f>(BG380*$E380*$F380*$G380*$J380*$BH$11)</f>
        <v>87118.080000000002</v>
      </c>
      <c r="BI380" s="110">
        <v>0</v>
      </c>
      <c r="BJ380" s="109">
        <f>(BI380*$E380*$F380*$G380*$J380*$BJ$11)</f>
        <v>0</v>
      </c>
      <c r="BK380" s="110">
        <v>0</v>
      </c>
      <c r="BL380" s="109">
        <f>(BK380*$E380*$F380*$G380*$J380*$BL$11)</f>
        <v>0</v>
      </c>
      <c r="BM380" s="110"/>
      <c r="BN380" s="109">
        <f>(BM380*$E380*$F380*$G380*$J380*$BN$11)</f>
        <v>0</v>
      </c>
      <c r="BO380" s="110">
        <v>2</v>
      </c>
      <c r="BP380" s="109">
        <f>(BO380*$E380*$F380*$G380*$J380*$BP$11)</f>
        <v>22401.791999999998</v>
      </c>
      <c r="BQ380" s="110"/>
      <c r="BR380" s="109">
        <f>(BQ380*$E380*$F380*$G380*$J380*$BR$11)</f>
        <v>0</v>
      </c>
      <c r="BS380" s="110">
        <v>10</v>
      </c>
      <c r="BT380" s="116">
        <f>(BS380*$E380*$F380*$G380*$J380*$BT$11)</f>
        <v>136899.84</v>
      </c>
      <c r="BU380" s="133">
        <v>0</v>
      </c>
      <c r="BV380" s="109">
        <f>(BU380*$E380*$F380*$G380*$I380*$BV$11)</f>
        <v>0</v>
      </c>
      <c r="BW380" s="110">
        <v>0</v>
      </c>
      <c r="BX380" s="109">
        <f>(BW380*$E380*$F380*$G380*$I380*$BX$11)</f>
        <v>0</v>
      </c>
      <c r="BY380" s="110">
        <v>0</v>
      </c>
      <c r="BZ380" s="109">
        <f>(BY380*$E380*$F380*$G380*$I380*$BZ$11)</f>
        <v>0</v>
      </c>
      <c r="CA380" s="110"/>
      <c r="CB380" s="109">
        <f>(CA380*$E380*$F380*$G380*$J380*$CB$11)</f>
        <v>0</v>
      </c>
      <c r="CC380" s="134"/>
      <c r="CD380" s="110">
        <f>(CC380*$E380*$F380*$G380*$I380*$CD$11)</f>
        <v>0</v>
      </c>
      <c r="CE380" s="110">
        <v>0</v>
      </c>
      <c r="CF380" s="109">
        <f>(CE380*$E380*$F380*$G380*$I380*$CF$11)</f>
        <v>0</v>
      </c>
      <c r="CG380" s="110"/>
      <c r="CH380" s="109">
        <f>(CG380*$E380*$F380*$G380*$I380*$CH$11)</f>
        <v>0</v>
      </c>
      <c r="CI380" s="110"/>
      <c r="CJ380" s="109">
        <f>(CI380*$E380*$F380*$G380*$I380*$CJ$11)</f>
        <v>0</v>
      </c>
      <c r="CK380" s="110"/>
      <c r="CL380" s="109">
        <f>(CK380*$E380*$F380*$G380*$I380*$CL$11)</f>
        <v>0</v>
      </c>
      <c r="CM380" s="110"/>
      <c r="CN380" s="109">
        <f>(CM380*$E380*$F380*$G380*$I380*$CN$11)</f>
        <v>0</v>
      </c>
      <c r="CO380" s="110"/>
      <c r="CP380" s="109">
        <f>(CO380*$E380*$F380*$G380*$I380*$CP$11)</f>
        <v>0</v>
      </c>
      <c r="CQ380" s="110"/>
      <c r="CR380" s="109">
        <f>(CQ380*$E380*$F380*$G380*$J380*$CR$11)</f>
        <v>0</v>
      </c>
      <c r="CS380" s="110"/>
      <c r="CT380" s="109">
        <f>(CS380*$E380*$F380*$G380*$J380*$CT$11)</f>
        <v>0</v>
      </c>
      <c r="CU380" s="110">
        <v>0</v>
      </c>
      <c r="CV380" s="109">
        <f>(CU380*$E380*$F380*$G380*$J380*$CV$11)</f>
        <v>0</v>
      </c>
      <c r="CW380" s="132">
        <v>0</v>
      </c>
      <c r="CX380" s="109">
        <f>(CW380*$E380*$F380*$G380*$J380*$CX$11)</f>
        <v>0</v>
      </c>
      <c r="CY380" s="110">
        <v>0</v>
      </c>
      <c r="CZ380" s="116">
        <f>(CY380*$E380*$F380*$G380*$J380*$CZ$11)</f>
        <v>0</v>
      </c>
      <c r="DA380" s="110">
        <v>0</v>
      </c>
      <c r="DB380" s="109">
        <f>(DA380*$E380*$F380*$G380*$J380*$DB$11)</f>
        <v>0</v>
      </c>
      <c r="DC380" s="134"/>
      <c r="DD380" s="109">
        <f>(DC380*$E380*$F380*$G380*$J380*$DD$11)</f>
        <v>0</v>
      </c>
      <c r="DE380" s="110"/>
      <c r="DF380" s="109">
        <f>(DE380*$E380*$F380*$G380*$J380*$DF$11)</f>
        <v>0</v>
      </c>
      <c r="DG380" s="110"/>
      <c r="DH380" s="109">
        <f>(DG380*$E380*$F380*$G380*$K380*$DH$11)</f>
        <v>0</v>
      </c>
      <c r="DI380" s="110">
        <v>2</v>
      </c>
      <c r="DJ380" s="209">
        <f>(DI380*$E380*$F380*$G380*$L380*$DJ$11)</f>
        <v>42265.603199999998</v>
      </c>
      <c r="DK380" s="123">
        <f t="shared" si="1266"/>
        <v>27</v>
      </c>
      <c r="DL380" s="122">
        <f t="shared" si="1266"/>
        <v>368543.5552</v>
      </c>
      <c r="DM380" s="1"/>
      <c r="DN380" s="1">
        <f t="shared" si="1267"/>
        <v>8.64</v>
      </c>
      <c r="DO380" s="52">
        <f t="shared" si="1268"/>
        <v>8.64</v>
      </c>
      <c r="DQ380" s="52">
        <f t="shared" si="1269"/>
        <v>27</v>
      </c>
    </row>
    <row r="381" spans="1:121" ht="45" hidden="1" customHeight="1" x14ac:dyDescent="0.25">
      <c r="A381" s="128"/>
      <c r="B381" s="129">
        <v>333</v>
      </c>
      <c r="C381" s="101" t="s">
        <v>842</v>
      </c>
      <c r="D381" s="102" t="s">
        <v>843</v>
      </c>
      <c r="E381" s="89">
        <v>23150</v>
      </c>
      <c r="F381" s="130">
        <v>0.46</v>
      </c>
      <c r="G381" s="104">
        <v>1</v>
      </c>
      <c r="H381" s="105"/>
      <c r="I381" s="106">
        <v>1.4</v>
      </c>
      <c r="J381" s="106">
        <v>1.68</v>
      </c>
      <c r="K381" s="106">
        <v>2.23</v>
      </c>
      <c r="L381" s="107">
        <v>2.57</v>
      </c>
      <c r="M381" s="110"/>
      <c r="N381" s="109">
        <f>(M381*$E381*$F381*$G381*$I381*$N$11)</f>
        <v>0</v>
      </c>
      <c r="O381" s="110"/>
      <c r="P381" s="110">
        <f>(O381*$E381*$F381*$G381*$I381*$P$11)</f>
        <v>0</v>
      </c>
      <c r="Q381" s="110">
        <v>0</v>
      </c>
      <c r="R381" s="109">
        <f>(Q381*$E381*$F381*$G381*$I381*$R$11)</f>
        <v>0</v>
      </c>
      <c r="S381" s="110"/>
      <c r="T381" s="109">
        <f t="shared" si="1271"/>
        <v>0</v>
      </c>
      <c r="U381" s="110">
        <v>0</v>
      </c>
      <c r="V381" s="109">
        <f>(U381*$E381*$F381*$G381*$I381*$V$11)</f>
        <v>0</v>
      </c>
      <c r="W381" s="110">
        <v>0</v>
      </c>
      <c r="X381" s="109">
        <f>(W381*$E381*$F381*$G381*$I381*$X$11)</f>
        <v>0</v>
      </c>
      <c r="Y381" s="110"/>
      <c r="Z381" s="109">
        <f>(Y381*$E381*$F381*$G381*$I381*$Z$11)</f>
        <v>0</v>
      </c>
      <c r="AA381" s="110">
        <v>0</v>
      </c>
      <c r="AB381" s="109">
        <f>(AA381*$E381*$F381*$G381*$I381*$AB$11)</f>
        <v>0</v>
      </c>
      <c r="AC381" s="110"/>
      <c r="AD381" s="109">
        <f>(AC381*$E381*$F381*$G381*$I381*$AD$11)</f>
        <v>0</v>
      </c>
      <c r="AE381" s="110">
        <v>0</v>
      </c>
      <c r="AF381" s="109">
        <f>(AE381*$E381*$F381*$G381*$I381*$AF$11)</f>
        <v>0</v>
      </c>
      <c r="AG381" s="112"/>
      <c r="AH381" s="109">
        <f>(AG381*$E381*$F381*$G381*$I381*$AH$11)</f>
        <v>0</v>
      </c>
      <c r="AI381" s="110"/>
      <c r="AJ381" s="109">
        <f>(AI381*$E381*$F381*$G381*$I381*$AJ$11)</f>
        <v>0</v>
      </c>
      <c r="AK381" s="110"/>
      <c r="AL381" s="110">
        <f>(AK381*$E381*$F381*$G381*$I381*$AL$11)</f>
        <v>0</v>
      </c>
      <c r="AM381" s="110"/>
      <c r="AN381" s="109">
        <f>(AM381*$E381*$F381*$G381*$J381*$AN$11)</f>
        <v>0</v>
      </c>
      <c r="AO381" s="132">
        <v>0</v>
      </c>
      <c r="AP381" s="109">
        <f>(AO381*$E381*$F381*$G381*$J381*$AP$11)</f>
        <v>0</v>
      </c>
      <c r="AQ381" s="110"/>
      <c r="AR381" s="116">
        <f>(AQ381*$E381*$F381*$G381*$J381*$AR$11)</f>
        <v>0</v>
      </c>
      <c r="AS381" s="110"/>
      <c r="AT381" s="109">
        <f>(AS381*$E381*$F381*$G381*$I381*$AT$11)</f>
        <v>0</v>
      </c>
      <c r="AU381" s="110">
        <v>0</v>
      </c>
      <c r="AV381" s="110">
        <f>(AU381*$E381*$F381*$G381*$I381*$AV$11)</f>
        <v>0</v>
      </c>
      <c r="AW381" s="110"/>
      <c r="AX381" s="109">
        <f>(AW381*$E381*$F381*$G381*$I381*$AX$11)</f>
        <v>0</v>
      </c>
      <c r="AY381" s="110">
        <v>0</v>
      </c>
      <c r="AZ381" s="109">
        <f>(AY381*$E381*$F381*$G381*$I381*$AZ$11)</f>
        <v>0</v>
      </c>
      <c r="BA381" s="110">
        <v>0</v>
      </c>
      <c r="BB381" s="109">
        <f>(BA381*$E381*$F381*$G381*$I381*$BB$11)</f>
        <v>0</v>
      </c>
      <c r="BC381" s="110">
        <v>0</v>
      </c>
      <c r="BD381" s="109">
        <f>(BC381*$E381*$F381*$G381*$I381*$BD$11)</f>
        <v>0</v>
      </c>
      <c r="BE381" s="110"/>
      <c r="BF381" s="109">
        <f>(BE381*$E381*$F381*$G381*$I381*$BF$11)</f>
        <v>0</v>
      </c>
      <c r="BG381" s="202">
        <v>5</v>
      </c>
      <c r="BH381" s="109">
        <f>(BG381*$E381*$F381*$G381*$J381*$BH$11)</f>
        <v>89451.599999999991</v>
      </c>
      <c r="BI381" s="110"/>
      <c r="BJ381" s="109">
        <f>(BI381*$E381*$F381*$G381*$J381*$BJ$11)</f>
        <v>0</v>
      </c>
      <c r="BK381" s="110">
        <v>0</v>
      </c>
      <c r="BL381" s="109">
        <f>(BK381*$E381*$F381*$G381*$J381*$BL$11)</f>
        <v>0</v>
      </c>
      <c r="BM381" s="110"/>
      <c r="BN381" s="109">
        <f>(BM381*$E381*$F381*$G381*$J381*$BN$11)</f>
        <v>0</v>
      </c>
      <c r="BO381" s="110"/>
      <c r="BP381" s="109">
        <f>(BO381*$E381*$F381*$G381*$J381*$BP$11)</f>
        <v>0</v>
      </c>
      <c r="BQ381" s="110"/>
      <c r="BR381" s="109">
        <f>(BQ381*$E381*$F381*$G381*$J381*$BR$11)</f>
        <v>0</v>
      </c>
      <c r="BS381" s="110"/>
      <c r="BT381" s="116">
        <f>(BS381*$E381*$F381*$G381*$J381*$BT$11)</f>
        <v>0</v>
      </c>
      <c r="BU381" s="133">
        <v>0</v>
      </c>
      <c r="BV381" s="109">
        <f>(BU381*$E381*$F381*$G381*$I381*$BV$11)</f>
        <v>0</v>
      </c>
      <c r="BW381" s="110"/>
      <c r="BX381" s="109">
        <f>(BW381*$E381*$F381*$G381*$I381*$BX$11)</f>
        <v>0</v>
      </c>
      <c r="BY381" s="110">
        <v>0</v>
      </c>
      <c r="BZ381" s="109">
        <f>(BY381*$E381*$F381*$G381*$I381*$BZ$11)</f>
        <v>0</v>
      </c>
      <c r="CA381" s="110"/>
      <c r="CB381" s="109">
        <f>(CA381*$E381*$F381*$G381*$J381*$CB$11)</f>
        <v>0</v>
      </c>
      <c r="CC381" s="134"/>
      <c r="CD381" s="110">
        <f>(CC381*$E381*$F381*$G381*$I381*$CD$11)</f>
        <v>0</v>
      </c>
      <c r="CE381" s="110">
        <v>0</v>
      </c>
      <c r="CF381" s="109">
        <f>(CE381*$E381*$F381*$G381*$I381*$CF$11)</f>
        <v>0</v>
      </c>
      <c r="CG381" s="110"/>
      <c r="CH381" s="109">
        <f>(CG381*$E381*$F381*$G381*$I381*$CH$11)</f>
        <v>0</v>
      </c>
      <c r="CI381" s="110"/>
      <c r="CJ381" s="109">
        <f>(CI381*$E381*$F381*$G381*$I381*$CJ$11)</f>
        <v>0</v>
      </c>
      <c r="CK381" s="110"/>
      <c r="CL381" s="109">
        <f>(CK381*$E381*$F381*$G381*$I381*$CL$11)</f>
        <v>0</v>
      </c>
      <c r="CM381" s="110"/>
      <c r="CN381" s="109">
        <f>(CM381*$E381*$F381*$G381*$I381*$CN$11)</f>
        <v>0</v>
      </c>
      <c r="CO381" s="110"/>
      <c r="CP381" s="109">
        <f>(CO381*$E381*$F381*$G381*$I381*$CP$11)</f>
        <v>0</v>
      </c>
      <c r="CQ381" s="110"/>
      <c r="CR381" s="109">
        <f>(CQ381*$E381*$F381*$G381*$J381*$CR$11)</f>
        <v>0</v>
      </c>
      <c r="CS381" s="110"/>
      <c r="CT381" s="109">
        <f>(CS381*$E381*$F381*$G381*$J381*$CT$11)</f>
        <v>0</v>
      </c>
      <c r="CU381" s="110"/>
      <c r="CV381" s="109">
        <f>(CU381*$E381*$F381*$G381*$J381*$CV$11)</f>
        <v>0</v>
      </c>
      <c r="CW381" s="132">
        <v>0</v>
      </c>
      <c r="CX381" s="109">
        <f>(CW381*$E381*$F381*$G381*$J381*$CX$11)</f>
        <v>0</v>
      </c>
      <c r="CY381" s="110">
        <v>0</v>
      </c>
      <c r="CZ381" s="116">
        <f>(CY381*$E381*$F381*$G381*$J381*$CZ$11)</f>
        <v>0</v>
      </c>
      <c r="DA381" s="110"/>
      <c r="DB381" s="109">
        <f>(DA381*$E381*$F381*$G381*$J381*$DB$11)</f>
        <v>0</v>
      </c>
      <c r="DC381" s="134"/>
      <c r="DD381" s="109">
        <f>(DC381*$E381*$F381*$G381*$J381*$DD$11)</f>
        <v>0</v>
      </c>
      <c r="DE381" s="110"/>
      <c r="DF381" s="109">
        <f>(DE381*$E381*$F381*$G381*$J381*$DF$11)</f>
        <v>0</v>
      </c>
      <c r="DG381" s="110"/>
      <c r="DH381" s="109">
        <f>(DG381*$E381*$F381*$G381*$K381*$DH$11)</f>
        <v>0</v>
      </c>
      <c r="DI381" s="110"/>
      <c r="DJ381" s="209">
        <f>(DI381*$E381*$F381*$G381*$L381*$DJ$11)</f>
        <v>0</v>
      </c>
      <c r="DK381" s="123">
        <f t="shared" si="1266"/>
        <v>5</v>
      </c>
      <c r="DL381" s="122">
        <f t="shared" si="1266"/>
        <v>89451.599999999991</v>
      </c>
      <c r="DM381" s="1"/>
      <c r="DN381" s="1">
        <f t="shared" si="1267"/>
        <v>2.3000000000000003</v>
      </c>
      <c r="DO381" s="52">
        <f t="shared" si="1268"/>
        <v>2.3000000000000003</v>
      </c>
      <c r="DQ381" s="52">
        <f t="shared" si="1269"/>
        <v>5</v>
      </c>
    </row>
    <row r="382" spans="1:121" ht="30" hidden="1" customHeight="1" x14ac:dyDescent="0.25">
      <c r="A382" s="128"/>
      <c r="B382" s="129">
        <v>334</v>
      </c>
      <c r="C382" s="101" t="s">
        <v>844</v>
      </c>
      <c r="D382" s="102" t="s">
        <v>845</v>
      </c>
      <c r="E382" s="89">
        <v>23150</v>
      </c>
      <c r="F382" s="130">
        <v>8.4</v>
      </c>
      <c r="G382" s="104">
        <v>1</v>
      </c>
      <c r="H382" s="105"/>
      <c r="I382" s="106">
        <v>1.4</v>
      </c>
      <c r="J382" s="106">
        <v>1.68</v>
      </c>
      <c r="K382" s="106">
        <v>2.23</v>
      </c>
      <c r="L382" s="107">
        <v>2.57</v>
      </c>
      <c r="M382" s="110"/>
      <c r="N382" s="109">
        <f>(M382*$E382*$F382*$G382*$I382*$N$11)</f>
        <v>0</v>
      </c>
      <c r="O382" s="110"/>
      <c r="P382" s="110">
        <f>(O382*$E382*$F382*$G382*$I382*$P$11)</f>
        <v>0</v>
      </c>
      <c r="Q382" s="110">
        <v>0</v>
      </c>
      <c r="R382" s="109">
        <f>(Q382*$E382*$F382*$G382*$I382*$R$11)</f>
        <v>0</v>
      </c>
      <c r="S382" s="110"/>
      <c r="T382" s="109">
        <f t="shared" si="1271"/>
        <v>0</v>
      </c>
      <c r="U382" s="110"/>
      <c r="V382" s="109">
        <f>(U382*$E382*$F382*$G382*$I382*$V$11)</f>
        <v>0</v>
      </c>
      <c r="W382" s="110"/>
      <c r="X382" s="109">
        <f>(W382*$E382*$F382*$G382*$I382*$X$11)</f>
        <v>0</v>
      </c>
      <c r="Y382" s="110"/>
      <c r="Z382" s="109">
        <f>(Y382*$E382*$F382*$G382*$I382*$Z$11)</f>
        <v>0</v>
      </c>
      <c r="AA382" s="110"/>
      <c r="AB382" s="109">
        <f>(AA382*$E382*$F382*$G382*$I382*$AB$11)</f>
        <v>0</v>
      </c>
      <c r="AC382" s="110"/>
      <c r="AD382" s="109">
        <f>(AC382*$E382*$F382*$G382*$I382*$AD$11)</f>
        <v>0</v>
      </c>
      <c r="AE382" s="110"/>
      <c r="AF382" s="109">
        <f>(AE382*$E382*$F382*$G382*$I382*$AF$11)</f>
        <v>0</v>
      </c>
      <c r="AG382" s="112"/>
      <c r="AH382" s="109">
        <f>(AG382*$E382*$F382*$G382*$I382*$AH$11)</f>
        <v>0</v>
      </c>
      <c r="AI382" s="110"/>
      <c r="AJ382" s="109">
        <f>(AI382*$E382*$F382*$G382*$I382*$AJ$11)</f>
        <v>0</v>
      </c>
      <c r="AK382" s="110"/>
      <c r="AL382" s="110">
        <f>(AK382*$E382*$F382*$G382*$I382*$AL$11)</f>
        <v>0</v>
      </c>
      <c r="AM382" s="110"/>
      <c r="AN382" s="109">
        <f>(AM382*$E382*$F382*$G382*$J382*$AN$11)</f>
        <v>0</v>
      </c>
      <c r="AO382" s="132">
        <v>0</v>
      </c>
      <c r="AP382" s="109">
        <f>(AO382*$E382*$F382*$G382*$J382*$AP$11)</f>
        <v>0</v>
      </c>
      <c r="AQ382" s="110"/>
      <c r="AR382" s="116">
        <f>(AQ382*$E382*$F382*$G382*$J382*$AR$11)</f>
        <v>0</v>
      </c>
      <c r="AS382" s="110"/>
      <c r="AT382" s="109">
        <f>(AS382*$E382*$F382*$G382*$I382*$AT$11)</f>
        <v>0</v>
      </c>
      <c r="AU382" s="110"/>
      <c r="AV382" s="110">
        <f>(AU382*$E382*$F382*$G382*$I382*$AV$11)</f>
        <v>0</v>
      </c>
      <c r="AW382" s="110"/>
      <c r="AX382" s="109">
        <f>(AW382*$E382*$F382*$G382*$I382*$AX$11)</f>
        <v>0</v>
      </c>
      <c r="AY382" s="110"/>
      <c r="AZ382" s="109">
        <f>(AY382*$E382*$F382*$G382*$I382*$AZ$11)</f>
        <v>0</v>
      </c>
      <c r="BA382" s="110"/>
      <c r="BB382" s="109">
        <f>(BA382*$E382*$F382*$G382*$I382*$BB$11)</f>
        <v>0</v>
      </c>
      <c r="BC382" s="110"/>
      <c r="BD382" s="109">
        <f>(BC382*$E382*$F382*$G382*$I382*$BD$11)</f>
        <v>0</v>
      </c>
      <c r="BE382" s="110"/>
      <c r="BF382" s="109">
        <f>(BE382*$E382*$F382*$G382*$I382*$BF$11)</f>
        <v>0</v>
      </c>
      <c r="BG382" s="110"/>
      <c r="BH382" s="109">
        <f>(BG382*$E382*$F382*$G382*$J382*$BH$11)</f>
        <v>0</v>
      </c>
      <c r="BI382" s="110"/>
      <c r="BJ382" s="109">
        <f>(BI382*$E382*$F382*$G382*$J382*$BJ$11)</f>
        <v>0</v>
      </c>
      <c r="BK382" s="110"/>
      <c r="BL382" s="109">
        <f>(BK382*$E382*$F382*$G382*$J382*$BL$11)</f>
        <v>0</v>
      </c>
      <c r="BM382" s="110"/>
      <c r="BN382" s="109">
        <f>(BM382*$E382*$F382*$G382*$J382*$BN$11)</f>
        <v>0</v>
      </c>
      <c r="BO382" s="110"/>
      <c r="BP382" s="109">
        <f>(BO382*$E382*$F382*$G382*$J382*$BP$11)</f>
        <v>0</v>
      </c>
      <c r="BQ382" s="110"/>
      <c r="BR382" s="109">
        <f>(BQ382*$E382*$F382*$G382*$J382*$BR$11)</f>
        <v>0</v>
      </c>
      <c r="BS382" s="110"/>
      <c r="BT382" s="116">
        <f>(BS382*$E382*$F382*$G382*$J382*$BT$11)</f>
        <v>0</v>
      </c>
      <c r="BU382" s="133"/>
      <c r="BV382" s="109">
        <f>(BU382*$E382*$F382*$G382*$I382*$BV$11)</f>
        <v>0</v>
      </c>
      <c r="BW382" s="110"/>
      <c r="BX382" s="109">
        <f>(BW382*$E382*$F382*$G382*$I382*$BX$11)</f>
        <v>0</v>
      </c>
      <c r="BY382" s="110"/>
      <c r="BZ382" s="109">
        <f>(BY382*$E382*$F382*$G382*$I382*$BZ$11)</f>
        <v>0</v>
      </c>
      <c r="CA382" s="110"/>
      <c r="CB382" s="109">
        <f>(CA382*$E382*$F382*$G382*$J382*$CB$11)</f>
        <v>0</v>
      </c>
      <c r="CC382" s="134"/>
      <c r="CD382" s="110">
        <f>(CC382*$E382*$F382*$G382*$I382*$CD$11)</f>
        <v>0</v>
      </c>
      <c r="CE382" s="110"/>
      <c r="CF382" s="109">
        <f>(CE382*$E382*$F382*$G382*$I382*$CF$11)</f>
        <v>0</v>
      </c>
      <c r="CG382" s="110"/>
      <c r="CH382" s="109">
        <f>(CG382*$E382*$F382*$G382*$I382*$CH$11)</f>
        <v>0</v>
      </c>
      <c r="CI382" s="110"/>
      <c r="CJ382" s="109">
        <f>(CI382*$E382*$F382*$G382*$I382*$CJ$11)</f>
        <v>0</v>
      </c>
      <c r="CK382" s="110"/>
      <c r="CL382" s="109">
        <f>(CK382*$E382*$F382*$G382*$I382*$CL$11)</f>
        <v>0</v>
      </c>
      <c r="CM382" s="110"/>
      <c r="CN382" s="109">
        <f>(CM382*$E382*$F382*$G382*$I382*$CN$11)</f>
        <v>0</v>
      </c>
      <c r="CO382" s="110"/>
      <c r="CP382" s="109">
        <f>(CO382*$E382*$F382*$G382*$I382*$CP$11)</f>
        <v>0</v>
      </c>
      <c r="CQ382" s="110"/>
      <c r="CR382" s="109">
        <f>(CQ382*$E382*$F382*$G382*$J382*$CR$11)</f>
        <v>0</v>
      </c>
      <c r="CS382" s="110"/>
      <c r="CT382" s="109">
        <f>(CS382*$E382*$F382*$G382*$J382*$CT$11)</f>
        <v>0</v>
      </c>
      <c r="CU382" s="110"/>
      <c r="CV382" s="109">
        <f>(CU382*$E382*$F382*$G382*$J382*$CV$11)</f>
        <v>0</v>
      </c>
      <c r="CW382" s="132">
        <v>0</v>
      </c>
      <c r="CX382" s="109">
        <f>(CW382*$E382*$F382*$G382*$J382*$CX$11)</f>
        <v>0</v>
      </c>
      <c r="CY382" s="110"/>
      <c r="CZ382" s="116">
        <f>(CY382*$E382*$F382*$G382*$J382*$CZ$11)</f>
        <v>0</v>
      </c>
      <c r="DA382" s="110"/>
      <c r="DB382" s="109">
        <f>(DA382*$E382*$F382*$G382*$J382*$DB$11)</f>
        <v>0</v>
      </c>
      <c r="DC382" s="134"/>
      <c r="DD382" s="109">
        <f>(DC382*$E382*$F382*$G382*$J382*$DD$11)</f>
        <v>0</v>
      </c>
      <c r="DE382" s="110"/>
      <c r="DF382" s="109">
        <f>(DE382*$E382*$F382*$G382*$J382*$DF$11)</f>
        <v>0</v>
      </c>
      <c r="DG382" s="110"/>
      <c r="DH382" s="109">
        <f>(DG382*$E382*$F382*$G382*$K382*$DH$11)</f>
        <v>0</v>
      </c>
      <c r="DI382" s="110"/>
      <c r="DJ382" s="209">
        <f>(DI382*$E382*$F382*$G382*$L382*$DJ$11)</f>
        <v>0</v>
      </c>
      <c r="DK382" s="123">
        <f t="shared" si="1266"/>
        <v>0</v>
      </c>
      <c r="DL382" s="122">
        <f t="shared" si="1266"/>
        <v>0</v>
      </c>
      <c r="DM382" s="1"/>
      <c r="DN382" s="1">
        <f t="shared" si="1267"/>
        <v>0</v>
      </c>
      <c r="DO382" s="52">
        <f t="shared" si="1268"/>
        <v>0</v>
      </c>
      <c r="DQ382" s="52">
        <f t="shared" si="1269"/>
        <v>0</v>
      </c>
    </row>
    <row r="383" spans="1:121" s="159" customFormat="1" ht="30" hidden="1" customHeight="1" x14ac:dyDescent="0.25">
      <c r="A383" s="249"/>
      <c r="B383" s="143">
        <v>335</v>
      </c>
      <c r="C383" s="101" t="s">
        <v>846</v>
      </c>
      <c r="D383" s="144" t="s">
        <v>847</v>
      </c>
      <c r="E383" s="89">
        <v>23150</v>
      </c>
      <c r="F383" s="203">
        <v>2.3199999999999998</v>
      </c>
      <c r="G383" s="146">
        <v>1</v>
      </c>
      <c r="H383" s="147"/>
      <c r="I383" s="145">
        <v>1.4</v>
      </c>
      <c r="J383" s="145">
        <v>1.68</v>
      </c>
      <c r="K383" s="145">
        <v>2.23</v>
      </c>
      <c r="L383" s="148">
        <v>2.57</v>
      </c>
      <c r="M383" s="149"/>
      <c r="N383" s="150">
        <f>(M383*$E383*$F383*$G383*$I383)</f>
        <v>0</v>
      </c>
      <c r="O383" s="149"/>
      <c r="P383" s="149">
        <f>(O383*$E383*$F383*$G383*$I383)</f>
        <v>0</v>
      </c>
      <c r="Q383" s="149"/>
      <c r="R383" s="150">
        <f>(Q383*$E383*$F383*$G383*$I383)</f>
        <v>0</v>
      </c>
      <c r="S383" s="149"/>
      <c r="T383" s="150">
        <f>(S383*$E383*$F383*$G383*$I383)</f>
        <v>0</v>
      </c>
      <c r="U383" s="149"/>
      <c r="V383" s="150">
        <f>(U383*$E383*$F383*$G383*$I383)</f>
        <v>0</v>
      </c>
      <c r="W383" s="149"/>
      <c r="X383" s="150">
        <f>(W383*$E383*$F383*$G383*$I383)</f>
        <v>0</v>
      </c>
      <c r="Y383" s="149"/>
      <c r="Z383" s="150">
        <f>(Y383*$E383*$F383*$G383*$I383)</f>
        <v>0</v>
      </c>
      <c r="AA383" s="149"/>
      <c r="AB383" s="150">
        <f>(AA383*$E383*$F383*$G383*$I383)</f>
        <v>0</v>
      </c>
      <c r="AC383" s="149"/>
      <c r="AD383" s="150">
        <f>(AC383*$E383*$F383*$G383*$I383)</f>
        <v>0</v>
      </c>
      <c r="AE383" s="149"/>
      <c r="AF383" s="150">
        <f>(AE383*$E383*$F383*$G383*$I383)</f>
        <v>0</v>
      </c>
      <c r="AG383" s="151"/>
      <c r="AH383" s="150">
        <f>(AG383*$E383*$F383*$G383*$I383)</f>
        <v>0</v>
      </c>
      <c r="AI383" s="149"/>
      <c r="AJ383" s="150">
        <f>(AI383*$E383*$F383*$G383*$I383)</f>
        <v>0</v>
      </c>
      <c r="AK383" s="149"/>
      <c r="AL383" s="149">
        <f>(AK383*$E383*$F383*$G383*$I383)</f>
        <v>0</v>
      </c>
      <c r="AM383" s="149"/>
      <c r="AN383" s="150">
        <f>(AM383*$E383*$F383*$G383*$J383)</f>
        <v>0</v>
      </c>
      <c r="AO383" s="152">
        <v>0</v>
      </c>
      <c r="AP383" s="150">
        <f>(AO383*$E383*$F383*$G383*$J383)</f>
        <v>0</v>
      </c>
      <c r="AQ383" s="149"/>
      <c r="AR383" s="153">
        <f>(AQ383*$E383*$F383*$G383*$J383)</f>
        <v>0</v>
      </c>
      <c r="AS383" s="149"/>
      <c r="AT383" s="150">
        <f>(AS383*$E383*$F383*$G383*$I383)</f>
        <v>0</v>
      </c>
      <c r="AU383" s="149"/>
      <c r="AV383" s="149">
        <f>(AU383*$E383*$F383*$G383*$I383)</f>
        <v>0</v>
      </c>
      <c r="AW383" s="149"/>
      <c r="AX383" s="150">
        <f>(AW383*$E383*$F383*$G383*$I383)</f>
        <v>0</v>
      </c>
      <c r="AY383" s="149"/>
      <c r="AZ383" s="150">
        <f>(AY383*$E383*$F383*$G383*$I383)</f>
        <v>0</v>
      </c>
      <c r="BA383" s="149"/>
      <c r="BB383" s="150">
        <f>(BA383*$E383*$F383*$G383*$I383)</f>
        <v>0</v>
      </c>
      <c r="BC383" s="149"/>
      <c r="BD383" s="150">
        <f>(BC383*$E383*$F383*$G383*$I383)</f>
        <v>0</v>
      </c>
      <c r="BE383" s="149"/>
      <c r="BF383" s="150">
        <f>(BE383*$E383*$F383*$G383*$I383)</f>
        <v>0</v>
      </c>
      <c r="BG383" s="149"/>
      <c r="BH383" s="150">
        <f>(BG383*$E383*$F383*$G383*$J383)</f>
        <v>0</v>
      </c>
      <c r="BI383" s="149"/>
      <c r="BJ383" s="150">
        <f>(BI383*$E383*$F383*$G383*$J383)</f>
        <v>0</v>
      </c>
      <c r="BK383" s="149"/>
      <c r="BL383" s="150">
        <f>(BK383*$E383*$F383*$G383*$J383)</f>
        <v>0</v>
      </c>
      <c r="BM383" s="149"/>
      <c r="BN383" s="150">
        <f>(BM383*$E383*$F383*$G383*$J383)</f>
        <v>0</v>
      </c>
      <c r="BO383" s="149"/>
      <c r="BP383" s="150">
        <f>(BO383*$E383*$F383*$G383*$J383)</f>
        <v>0</v>
      </c>
      <c r="BQ383" s="149"/>
      <c r="BR383" s="150">
        <f>(BQ383*$E383*$F383*$G383*$J383)</f>
        <v>0</v>
      </c>
      <c r="BS383" s="149"/>
      <c r="BT383" s="153">
        <f>(BS383*$E383*$F383*$G383*$J383)</f>
        <v>0</v>
      </c>
      <c r="BU383" s="155"/>
      <c r="BV383" s="150">
        <f>(BU383*$E383*$F383*$G383*$I383)</f>
        <v>0</v>
      </c>
      <c r="BW383" s="149"/>
      <c r="BX383" s="150">
        <f>(BW383*$E383*$F383*$G383*$I383)</f>
        <v>0</v>
      </c>
      <c r="BY383" s="149"/>
      <c r="BZ383" s="150">
        <f>(BY383*$E383*$F383*$G383*$I383)</f>
        <v>0</v>
      </c>
      <c r="CA383" s="149"/>
      <c r="CB383" s="150">
        <f>(CA383*$E383*$F383*$G383*$J383)</f>
        <v>0</v>
      </c>
      <c r="CC383" s="156"/>
      <c r="CD383" s="149">
        <f>(CC383*$E383*$F383*$G383*$I383)</f>
        <v>0</v>
      </c>
      <c r="CE383" s="149"/>
      <c r="CF383" s="150">
        <f>(CE383*$E383*$F383*$G383*$I383)</f>
        <v>0</v>
      </c>
      <c r="CG383" s="149"/>
      <c r="CH383" s="150">
        <f>(CG383*$E383*$F383*$G383*$I383)</f>
        <v>0</v>
      </c>
      <c r="CI383" s="149"/>
      <c r="CJ383" s="150">
        <f>(CI383*$E383*$F383*$G383*$I383)</f>
        <v>0</v>
      </c>
      <c r="CK383" s="149"/>
      <c r="CL383" s="150">
        <f>(CK383*$E383*$F383*$G383*$I383)</f>
        <v>0</v>
      </c>
      <c r="CM383" s="149"/>
      <c r="CN383" s="150">
        <f>(CM383*$E383*$F383*$G383*$I383)</f>
        <v>0</v>
      </c>
      <c r="CO383" s="149"/>
      <c r="CP383" s="150">
        <f>(CO383*$E383*$F383*$G383*$I383)</f>
        <v>0</v>
      </c>
      <c r="CQ383" s="149"/>
      <c r="CR383" s="150">
        <f>(CQ383*$E383*$F383*$G383*$J383)</f>
        <v>0</v>
      </c>
      <c r="CS383" s="149"/>
      <c r="CT383" s="150">
        <f>(CS383*$E383*$F383*$G383*$J383)</f>
        <v>0</v>
      </c>
      <c r="CU383" s="149"/>
      <c r="CV383" s="150">
        <f>(CU383*$E383*$F383*$G383*$J383)</f>
        <v>0</v>
      </c>
      <c r="CW383" s="152">
        <v>0</v>
      </c>
      <c r="CX383" s="150">
        <f>(CW383*$E383*$F383*$G383*$J383)</f>
        <v>0</v>
      </c>
      <c r="CY383" s="149"/>
      <c r="CZ383" s="153">
        <f>(CY383*$E383*$F383*$G383*$J383)</f>
        <v>0</v>
      </c>
      <c r="DA383" s="149"/>
      <c r="DB383" s="150">
        <f>(DA383*$E383*$F383*$G383*$J383)</f>
        <v>0</v>
      </c>
      <c r="DC383" s="156"/>
      <c r="DD383" s="150">
        <f>(DC383*$E383*$F383*$G383*$J383)</f>
        <v>0</v>
      </c>
      <c r="DE383" s="149"/>
      <c r="DF383" s="150">
        <f>(DE383*$E383*$F383*$G383*$J383)</f>
        <v>0</v>
      </c>
      <c r="DG383" s="149"/>
      <c r="DH383" s="150">
        <f>(DG383*$E383*$F383*$G383*$K383)</f>
        <v>0</v>
      </c>
      <c r="DI383" s="249"/>
      <c r="DJ383" s="157">
        <f>(DI383*$E383*$F383*$G383*$L383)</f>
        <v>0</v>
      </c>
      <c r="DK383" s="158">
        <f t="shared" si="1266"/>
        <v>0</v>
      </c>
      <c r="DL383" s="157">
        <f t="shared" si="1266"/>
        <v>0</v>
      </c>
      <c r="DN383" s="159">
        <f t="shared" si="1267"/>
        <v>0</v>
      </c>
      <c r="DO383" s="52">
        <f t="shared" si="1268"/>
        <v>0</v>
      </c>
      <c r="DQ383" s="52">
        <f t="shared" si="1269"/>
        <v>0</v>
      </c>
    </row>
    <row r="384" spans="1:121" ht="66.75" hidden="1" customHeight="1" x14ac:dyDescent="0.25">
      <c r="A384" s="128"/>
      <c r="B384" s="129">
        <v>336</v>
      </c>
      <c r="C384" s="101" t="s">
        <v>848</v>
      </c>
      <c r="D384" s="102" t="s">
        <v>849</v>
      </c>
      <c r="E384" s="89">
        <v>23150</v>
      </c>
      <c r="F384" s="141">
        <v>18.149999999999999</v>
      </c>
      <c r="G384" s="104">
        <v>1</v>
      </c>
      <c r="H384" s="105"/>
      <c r="I384" s="106">
        <v>1.4</v>
      </c>
      <c r="J384" s="106">
        <v>1.68</v>
      </c>
      <c r="K384" s="106">
        <v>2.23</v>
      </c>
      <c r="L384" s="107">
        <v>2.57</v>
      </c>
      <c r="M384" s="110"/>
      <c r="N384" s="109">
        <f>(M384*$E384*$F384*$G384*$I384*$N$11)</f>
        <v>0</v>
      </c>
      <c r="O384" s="110"/>
      <c r="P384" s="110">
        <f>(O384*$E384*$F384*$G384*$I384*$P$11)</f>
        <v>0</v>
      </c>
      <c r="Q384" s="110">
        <v>10</v>
      </c>
      <c r="R384" s="109">
        <f>(Q384*$E384*$F384*$G384*$I384*$R$11)</f>
        <v>6470656.5000000009</v>
      </c>
      <c r="S384" s="110"/>
      <c r="T384" s="109">
        <f t="shared" ref="T384:T388" si="1272">(S384/12*2*$E384*$F384*$G384*$I384*$T$11)+(S384/12*10*$E384*$F384*$G384*$I384*$T$12)</f>
        <v>0</v>
      </c>
      <c r="U384" s="110"/>
      <c r="V384" s="109">
        <f>(U384*$E384*$F384*$G384*$I384*$V$11)</f>
        <v>0</v>
      </c>
      <c r="W384" s="110"/>
      <c r="X384" s="109">
        <f>(W384*$E384*$F384*$G384*$I384*$X$11)</f>
        <v>0</v>
      </c>
      <c r="Y384" s="110"/>
      <c r="Z384" s="109">
        <f>(Y384*$E384*$F384*$G384*$I384*$Z$11)</f>
        <v>0</v>
      </c>
      <c r="AA384" s="110"/>
      <c r="AB384" s="109">
        <f>(AA384*$E384*$F384*$G384*$I384*$AB$11)</f>
        <v>0</v>
      </c>
      <c r="AC384" s="110"/>
      <c r="AD384" s="109">
        <f>(AC384*$E384*$F384*$G384*$I384*$AD$11)</f>
        <v>0</v>
      </c>
      <c r="AE384" s="110"/>
      <c r="AF384" s="109">
        <f>(AE384*$E384*$F384*$G384*$I384*$AF$11)</f>
        <v>0</v>
      </c>
      <c r="AG384" s="112"/>
      <c r="AH384" s="109">
        <f>(AG384*$E384*$F384*$G384*$I384*$AH$11)</f>
        <v>0</v>
      </c>
      <c r="AI384" s="110">
        <v>2</v>
      </c>
      <c r="AJ384" s="109">
        <f>(AI384*$E384*$F384*$G384*$I384*$AJ$11)</f>
        <v>1294131.2999999998</v>
      </c>
      <c r="AK384" s="110"/>
      <c r="AL384" s="110">
        <f>(AK384*$E384*$F384*$G384*$I384*$AL$11)</f>
        <v>0</v>
      </c>
      <c r="AM384" s="110">
        <v>2</v>
      </c>
      <c r="AN384" s="109">
        <f>(AM384*$E384*$F384*$G384*$J384*$AN$11)</f>
        <v>1552957.56</v>
      </c>
      <c r="AO384" s="132"/>
      <c r="AP384" s="109">
        <f>(AO384*$E384*$F384*$G384*$J384*$AP$11)</f>
        <v>0</v>
      </c>
      <c r="AQ384" s="110"/>
      <c r="AR384" s="116">
        <f>(AQ384*$E384*$F384*$G384*$J384*$AR$11)</f>
        <v>0</v>
      </c>
      <c r="AS384" s="110"/>
      <c r="AT384" s="109">
        <f>(AS384*$E384*$F384*$G384*$I384*$AT$11)</f>
        <v>0</v>
      </c>
      <c r="AU384" s="110"/>
      <c r="AV384" s="110">
        <f>(AU384*$E384*$F384*$G384*$I384*$AV$11)</f>
        <v>0</v>
      </c>
      <c r="AW384" s="110"/>
      <c r="AX384" s="109">
        <f>(AW384*$E384*$F384*$G384*$I384*$AX$11)</f>
        <v>0</v>
      </c>
      <c r="AY384" s="110"/>
      <c r="AZ384" s="109">
        <f>(AY384*$E384*$F384*$G384*$I384*$AZ$11)</f>
        <v>0</v>
      </c>
      <c r="BA384" s="110"/>
      <c r="BB384" s="109">
        <f>(BA384*$E384*$F384*$G384*$I384*$BB$11)</f>
        <v>0</v>
      </c>
      <c r="BC384" s="110"/>
      <c r="BD384" s="109">
        <f>(BC384*$E384*$F384*$G384*$I384*$BD$11)</f>
        <v>0</v>
      </c>
      <c r="BE384" s="110"/>
      <c r="BF384" s="109">
        <f>(BE384*$E384*$F384*$G384*$I384*$BF$11)</f>
        <v>0</v>
      </c>
      <c r="BG384" s="110"/>
      <c r="BH384" s="109">
        <f>(BG384*$E384*$F384*$G384*$J384*$BH$11)</f>
        <v>0</v>
      </c>
      <c r="BI384" s="110"/>
      <c r="BJ384" s="109">
        <f>(BI384*$E384*$F384*$G384*$J384*$BJ$11)</f>
        <v>0</v>
      </c>
      <c r="BK384" s="110"/>
      <c r="BL384" s="109">
        <f>(BK384*$E384*$F384*$G384*$J384*$BL$11)</f>
        <v>0</v>
      </c>
      <c r="BM384" s="110"/>
      <c r="BN384" s="109">
        <f>(BM384*$E384*$F384*$G384*$J384*$BN$11)</f>
        <v>0</v>
      </c>
      <c r="BO384" s="110"/>
      <c r="BP384" s="109">
        <f>(BO384*$E384*$F384*$G384*$J384*$BP$11)</f>
        <v>0</v>
      </c>
      <c r="BQ384" s="110"/>
      <c r="BR384" s="109">
        <f>(BQ384*$E384*$F384*$G384*$J384*$BR$11)</f>
        <v>0</v>
      </c>
      <c r="BS384" s="110">
        <v>5</v>
      </c>
      <c r="BT384" s="116">
        <f>(BS384*$E384*$F384*$G384*$J384*$BT$11)</f>
        <v>3882393.9000000004</v>
      </c>
      <c r="BU384" s="133"/>
      <c r="BV384" s="109">
        <f>(BU384*$E384*$F384*$G384*$I384*$BV$11)</f>
        <v>0</v>
      </c>
      <c r="BW384" s="110"/>
      <c r="BX384" s="109">
        <f>(BW384*$E384*$F384*$G384*$I384*$BX$11)</f>
        <v>0</v>
      </c>
      <c r="BY384" s="110"/>
      <c r="BZ384" s="109">
        <f>(BY384*$E384*$F384*$G384*$I384*$BZ$11)</f>
        <v>0</v>
      </c>
      <c r="CA384" s="110"/>
      <c r="CB384" s="109">
        <f>(CA384*$E384*$F384*$G384*$J384*$CB$11)</f>
        <v>0</v>
      </c>
      <c r="CC384" s="134"/>
      <c r="CD384" s="110">
        <f>(CC384*$E384*$F384*$G384*$I384*$CD$11)</f>
        <v>0</v>
      </c>
      <c r="CE384" s="110"/>
      <c r="CF384" s="109">
        <f>(CE384*$E384*$F384*$G384*$I384*$CF$11)</f>
        <v>0</v>
      </c>
      <c r="CG384" s="110"/>
      <c r="CH384" s="109">
        <f>(CG384*$E384*$F384*$G384*$I384*$CH$11)</f>
        <v>0</v>
      </c>
      <c r="CI384" s="110"/>
      <c r="CJ384" s="109">
        <f>(CI384*$E384*$F384*$G384*$I384*$CJ$11)</f>
        <v>0</v>
      </c>
      <c r="CK384" s="110"/>
      <c r="CL384" s="109">
        <f>(CK384*$E384*$F384*$G384*$I384*$CL$11)</f>
        <v>0</v>
      </c>
      <c r="CM384" s="110"/>
      <c r="CN384" s="109">
        <f>(CM384*$E384*$F384*$G384*$I384*$CN$11)</f>
        <v>0</v>
      </c>
      <c r="CO384" s="110"/>
      <c r="CP384" s="109">
        <f>(CO384*$E384*$F384*$G384*$I384*$CP$11)</f>
        <v>0</v>
      </c>
      <c r="CQ384" s="110"/>
      <c r="CR384" s="109">
        <f>(CQ384*$E384*$F384*$G384*$J384*$CR$11)</f>
        <v>0</v>
      </c>
      <c r="CS384" s="110">
        <v>0</v>
      </c>
      <c r="CT384" s="109">
        <f>(CS384*$E384*$F384*$G384*$J384*$CT$11)</f>
        <v>0</v>
      </c>
      <c r="CU384" s="110"/>
      <c r="CV384" s="109">
        <f>(CU384*$E384*$F384*$G384*$J384*$CV$11)</f>
        <v>0</v>
      </c>
      <c r="CW384" s="132"/>
      <c r="CX384" s="109">
        <f>(CW384*$E384*$F384*$G384*$J384*$CX$11)</f>
        <v>0</v>
      </c>
      <c r="CY384" s="110"/>
      <c r="CZ384" s="116">
        <f>(CY384*$E384*$F384*$G384*$J384*$CZ$11)</f>
        <v>0</v>
      </c>
      <c r="DA384" s="110"/>
      <c r="DB384" s="109">
        <f>(DA384*$E384*$F384*$G384*$J384*$DB$11)</f>
        <v>0</v>
      </c>
      <c r="DC384" s="134"/>
      <c r="DD384" s="109">
        <f>(DC384*$E384*$F384*$G384*$J384*$DD$11)</f>
        <v>0</v>
      </c>
      <c r="DE384" s="110"/>
      <c r="DF384" s="109">
        <f>(DE384*$E384*$F384*$G384*$J384*$DF$11)</f>
        <v>0</v>
      </c>
      <c r="DG384" s="110"/>
      <c r="DH384" s="109">
        <f>(DG384*$E384*$F384*$G384*$K384*$DH$11)</f>
        <v>0</v>
      </c>
      <c r="DI384" s="128"/>
      <c r="DJ384" s="122">
        <f>(DI384*$E384*$F384*$G384*$L384*$DJ$11)</f>
        <v>0</v>
      </c>
      <c r="DK384" s="123">
        <f t="shared" si="1266"/>
        <v>19</v>
      </c>
      <c r="DL384" s="122">
        <f t="shared" si="1266"/>
        <v>13200139.260000002</v>
      </c>
      <c r="DM384" s="1"/>
      <c r="DN384" s="1">
        <f t="shared" si="1267"/>
        <v>344.84999999999997</v>
      </c>
      <c r="DO384" s="52">
        <f t="shared" si="1268"/>
        <v>344.84999999999997</v>
      </c>
      <c r="DQ384" s="52">
        <f t="shared" si="1269"/>
        <v>19</v>
      </c>
    </row>
    <row r="385" spans="1:121" ht="30" customHeight="1" x14ac:dyDescent="0.25">
      <c r="A385" s="128"/>
      <c r="B385" s="129">
        <v>337</v>
      </c>
      <c r="C385" s="101" t="s">
        <v>850</v>
      </c>
      <c r="D385" s="102" t="s">
        <v>851</v>
      </c>
      <c r="E385" s="89">
        <v>23150</v>
      </c>
      <c r="F385" s="141">
        <v>2.0499999999999998</v>
      </c>
      <c r="G385" s="104">
        <v>1</v>
      </c>
      <c r="H385" s="105"/>
      <c r="I385" s="106">
        <v>1.4</v>
      </c>
      <c r="J385" s="106">
        <v>1.68</v>
      </c>
      <c r="K385" s="106">
        <v>2.23</v>
      </c>
      <c r="L385" s="107">
        <v>2.57</v>
      </c>
      <c r="M385" s="110"/>
      <c r="N385" s="109">
        <f>(M385*$E385*$F385*$G385*$I385*$N$11)</f>
        <v>0</v>
      </c>
      <c r="O385" s="110"/>
      <c r="P385" s="110">
        <f>(O385*$E385*$F385*$G385*$I385*$P$11)</f>
        <v>0</v>
      </c>
      <c r="Q385" s="110"/>
      <c r="R385" s="109">
        <f>(Q385*$E385*$F385*$G385*$I385*$R$11)</f>
        <v>0</v>
      </c>
      <c r="S385" s="110">
        <v>15</v>
      </c>
      <c r="T385" s="109">
        <f t="shared" si="1272"/>
        <v>1221674.6937500001</v>
      </c>
      <c r="U385" s="110"/>
      <c r="V385" s="109">
        <f>(U385*$E385*$F385*$G385*$I385*$V$11)</f>
        <v>0</v>
      </c>
      <c r="W385" s="110"/>
      <c r="X385" s="109">
        <f>(W385*$E385*$F385*$G385*$I385*$X$11)</f>
        <v>0</v>
      </c>
      <c r="Y385" s="110"/>
      <c r="Z385" s="109">
        <f>(Y385*$E385*$F385*$G385*$I385*$Z$11)</f>
        <v>0</v>
      </c>
      <c r="AA385" s="110"/>
      <c r="AB385" s="109">
        <f>(AA385*$E385*$F385*$G385*$I385*$AB$11)</f>
        <v>0</v>
      </c>
      <c r="AC385" s="110"/>
      <c r="AD385" s="109">
        <f>(AC385*$E385*$F385*$G385*$I385*$AD$11)</f>
        <v>0</v>
      </c>
      <c r="AE385" s="110"/>
      <c r="AF385" s="109">
        <f>(AE385*$E385*$F385*$G385*$I385*$AF$11)</f>
        <v>0</v>
      </c>
      <c r="AG385" s="112"/>
      <c r="AH385" s="109">
        <f>(AG385*$E385*$F385*$G385*$I385*$AH$11)</f>
        <v>0</v>
      </c>
      <c r="AI385" s="110"/>
      <c r="AJ385" s="109">
        <f>(AI385*$E385*$F385*$G385*$I385*$AJ$11)</f>
        <v>0</v>
      </c>
      <c r="AK385" s="110"/>
      <c r="AL385" s="110">
        <f>(AK385*$E385*$F385*$G385*$I385*$AL$11)</f>
        <v>0</v>
      </c>
      <c r="AM385" s="110"/>
      <c r="AN385" s="109">
        <f>(AM385*$E385*$F385*$G385*$J385*$AN$11)</f>
        <v>0</v>
      </c>
      <c r="AO385" s="132"/>
      <c r="AP385" s="109">
        <f>(AO385*$E385*$F385*$G385*$J385*$AP$11)</f>
        <v>0</v>
      </c>
      <c r="AQ385" s="110"/>
      <c r="AR385" s="116">
        <f>(AQ385*$E385*$F385*$G385*$J385*$AR$11)</f>
        <v>0</v>
      </c>
      <c r="AS385" s="110"/>
      <c r="AT385" s="109">
        <f>(AS385*$E385*$F385*$G385*$I385*$AT$11)</f>
        <v>0</v>
      </c>
      <c r="AU385" s="110"/>
      <c r="AV385" s="110">
        <f>(AU385*$E385*$F385*$G385*$I385*$AV$11)</f>
        <v>0</v>
      </c>
      <c r="AW385" s="110"/>
      <c r="AX385" s="109">
        <f>(AW385*$E385*$F385*$G385*$I385*$AX$11)</f>
        <v>0</v>
      </c>
      <c r="AY385" s="110"/>
      <c r="AZ385" s="109">
        <f>(AY385*$E385*$F385*$G385*$I385*$AZ$11)</f>
        <v>0</v>
      </c>
      <c r="BA385" s="110"/>
      <c r="BB385" s="109">
        <f>(BA385*$E385*$F385*$G385*$I385*$BB$11)</f>
        <v>0</v>
      </c>
      <c r="BC385" s="110"/>
      <c r="BD385" s="109">
        <f>(BC385*$E385*$F385*$G385*$I385*$BD$11)</f>
        <v>0</v>
      </c>
      <c r="BE385" s="110"/>
      <c r="BF385" s="109">
        <f>(BE385*$E385*$F385*$G385*$I385*$BF$11)</f>
        <v>0</v>
      </c>
      <c r="BG385" s="110"/>
      <c r="BH385" s="109">
        <f>(BG385*$E385*$F385*$G385*$J385*$BH$11)</f>
        <v>0</v>
      </c>
      <c r="BI385" s="110"/>
      <c r="BJ385" s="109">
        <f>(BI385*$E385*$F385*$G385*$J385*$BJ$11)</f>
        <v>0</v>
      </c>
      <c r="BK385" s="110"/>
      <c r="BL385" s="109">
        <f>(BK385*$E385*$F385*$G385*$J385*$BL$11)</f>
        <v>0</v>
      </c>
      <c r="BM385" s="110"/>
      <c r="BN385" s="109">
        <f>(BM385*$E385*$F385*$G385*$J385*$BN$11)</f>
        <v>0</v>
      </c>
      <c r="BO385" s="110"/>
      <c r="BP385" s="109">
        <f>(BO385*$E385*$F385*$G385*$J385*$BP$11)</f>
        <v>0</v>
      </c>
      <c r="BQ385" s="110"/>
      <c r="BR385" s="109">
        <f>(BQ385*$E385*$F385*$G385*$J385*$BR$11)</f>
        <v>0</v>
      </c>
      <c r="BS385" s="110"/>
      <c r="BT385" s="116">
        <f>(BS385*$E385*$F385*$G385*$J385*$BT$11)</f>
        <v>0</v>
      </c>
      <c r="BU385" s="133"/>
      <c r="BV385" s="109">
        <f>(BU385*$E385*$F385*$G385*$I385*$BV$11)</f>
        <v>0</v>
      </c>
      <c r="BW385" s="110"/>
      <c r="BX385" s="109">
        <f>(BW385*$E385*$F385*$G385*$I385*$BX$11)</f>
        <v>0</v>
      </c>
      <c r="BY385" s="110"/>
      <c r="BZ385" s="109">
        <f>(BY385*$E385*$F385*$G385*$I385*$BZ$11)</f>
        <v>0</v>
      </c>
      <c r="CA385" s="110"/>
      <c r="CB385" s="109">
        <f>(CA385*$E385*$F385*$G385*$J385*$CB$11)</f>
        <v>0</v>
      </c>
      <c r="CC385" s="134"/>
      <c r="CD385" s="110">
        <f>(CC385*$E385*$F385*$G385*$I385*$CD$11)</f>
        <v>0</v>
      </c>
      <c r="CE385" s="110"/>
      <c r="CF385" s="109">
        <f>(CE385*$E385*$F385*$G385*$I385*$CF$11)</f>
        <v>0</v>
      </c>
      <c r="CG385" s="110"/>
      <c r="CH385" s="109">
        <f>(CG385*$E385*$F385*$G385*$I385*$CH$11)</f>
        <v>0</v>
      </c>
      <c r="CI385" s="110"/>
      <c r="CJ385" s="109">
        <f>(CI385*$E385*$F385*$G385*$I385*$CJ$11)</f>
        <v>0</v>
      </c>
      <c r="CK385" s="110"/>
      <c r="CL385" s="109">
        <f>(CK385*$E385*$F385*$G385*$I385*$CL$11)</f>
        <v>0</v>
      </c>
      <c r="CM385" s="110"/>
      <c r="CN385" s="109">
        <f>(CM385*$E385*$F385*$G385*$I385*$CN$11)</f>
        <v>0</v>
      </c>
      <c r="CO385" s="110"/>
      <c r="CP385" s="109">
        <f>(CO385*$E385*$F385*$G385*$I385*$CP$11)</f>
        <v>0</v>
      </c>
      <c r="CQ385" s="110"/>
      <c r="CR385" s="109">
        <f>(CQ385*$E385*$F385*$G385*$J385*$CR$11)</f>
        <v>0</v>
      </c>
      <c r="CS385" s="110"/>
      <c r="CT385" s="109">
        <f>(CS385*$E385*$F385*$G385*$J385*$CT$11)</f>
        <v>0</v>
      </c>
      <c r="CU385" s="110"/>
      <c r="CV385" s="109">
        <f>(CU385*$E385*$F385*$G385*$J385*$CV$11)</f>
        <v>0</v>
      </c>
      <c r="CW385" s="132"/>
      <c r="CX385" s="109">
        <f>(CW385*$E385*$F385*$G385*$J385*$CX$11)</f>
        <v>0</v>
      </c>
      <c r="CY385" s="110"/>
      <c r="CZ385" s="116">
        <f>(CY385*$E385*$F385*$G385*$J385*$CZ$11)</f>
        <v>0</v>
      </c>
      <c r="DA385" s="110"/>
      <c r="DB385" s="109">
        <f>(DA385*$E385*$F385*$G385*$J385*$DB$11)</f>
        <v>0</v>
      </c>
      <c r="DC385" s="134"/>
      <c r="DD385" s="109">
        <f>(DC385*$E385*$F385*$G385*$J385*$DD$11)</f>
        <v>0</v>
      </c>
      <c r="DE385" s="110"/>
      <c r="DF385" s="109">
        <f>(DE385*$E385*$F385*$G385*$J385*$DF$11)</f>
        <v>0</v>
      </c>
      <c r="DG385" s="110"/>
      <c r="DH385" s="109">
        <f>(DG385*$E385*$F385*$G385*$K385*$DH$11)</f>
        <v>0</v>
      </c>
      <c r="DI385" s="128"/>
      <c r="DJ385" s="122">
        <f>(DI385*$E385*$F385*$G385*$L385*$DJ$11)</f>
        <v>0</v>
      </c>
      <c r="DK385" s="123">
        <f t="shared" si="1266"/>
        <v>15</v>
      </c>
      <c r="DL385" s="122">
        <f t="shared" si="1266"/>
        <v>1221674.6937500001</v>
      </c>
      <c r="DM385" s="1"/>
      <c r="DN385" s="1">
        <f t="shared" si="1267"/>
        <v>30.749999999999996</v>
      </c>
      <c r="DO385" s="52">
        <f t="shared" si="1268"/>
        <v>30.749999999999996</v>
      </c>
      <c r="DQ385" s="52">
        <f t="shared" si="1269"/>
        <v>15</v>
      </c>
    </row>
    <row r="386" spans="1:121" ht="30" hidden="1" customHeight="1" x14ac:dyDescent="0.25">
      <c r="A386" s="128"/>
      <c r="B386" s="129">
        <v>338</v>
      </c>
      <c r="C386" s="101" t="s">
        <v>852</v>
      </c>
      <c r="D386" s="102" t="s">
        <v>853</v>
      </c>
      <c r="E386" s="89">
        <v>23150</v>
      </c>
      <c r="F386" s="141">
        <v>7.81</v>
      </c>
      <c r="G386" s="104">
        <v>1</v>
      </c>
      <c r="H386" s="105"/>
      <c r="I386" s="106">
        <v>1.4</v>
      </c>
      <c r="J386" s="106">
        <v>1.68</v>
      </c>
      <c r="K386" s="106">
        <v>2.23</v>
      </c>
      <c r="L386" s="107">
        <v>2.57</v>
      </c>
      <c r="M386" s="110"/>
      <c r="N386" s="109">
        <f>(M386*$E386*$F386*$G386*$I386*$N$11)</f>
        <v>0</v>
      </c>
      <c r="O386" s="110"/>
      <c r="P386" s="110">
        <f>(O386*$E386*$F386*$G386*$I386*$P$11)</f>
        <v>0</v>
      </c>
      <c r="Q386" s="110"/>
      <c r="R386" s="109">
        <f>(Q386*$E386*$F386*$G386*$I386*$R$11)</f>
        <v>0</v>
      </c>
      <c r="S386" s="110"/>
      <c r="T386" s="109">
        <f t="shared" si="1272"/>
        <v>0</v>
      </c>
      <c r="U386" s="110"/>
      <c r="V386" s="109">
        <f>(U386*$E386*$F386*$G386*$I386*$V$11)</f>
        <v>0</v>
      </c>
      <c r="W386" s="110"/>
      <c r="X386" s="109">
        <f>(W386*$E386*$F386*$G386*$I386*$X$11)</f>
        <v>0</v>
      </c>
      <c r="Y386" s="110"/>
      <c r="Z386" s="109">
        <f>(Y386*$E386*$F386*$G386*$I386*$Z$11)</f>
        <v>0</v>
      </c>
      <c r="AA386" s="110"/>
      <c r="AB386" s="109">
        <f>(AA386*$E386*$F386*$G386*$I386*$AB$11)</f>
        <v>0</v>
      </c>
      <c r="AC386" s="110"/>
      <c r="AD386" s="109">
        <f>(AC386*$E386*$F386*$G386*$I386*$AD$11)</f>
        <v>0</v>
      </c>
      <c r="AE386" s="110"/>
      <c r="AF386" s="109">
        <f>(AE386*$E386*$F386*$G386*$I386*$AF$11)</f>
        <v>0</v>
      </c>
      <c r="AG386" s="112"/>
      <c r="AH386" s="109">
        <f>(AG386*$E386*$F386*$G386*$I386*$AH$11)</f>
        <v>0</v>
      </c>
      <c r="AI386" s="110"/>
      <c r="AJ386" s="109">
        <f>(AI386*$E386*$F386*$G386*$I386*$AJ$11)</f>
        <v>0</v>
      </c>
      <c r="AK386" s="110"/>
      <c r="AL386" s="110">
        <f>(AK386*$E386*$F386*$G386*$I386*$AL$11)</f>
        <v>0</v>
      </c>
      <c r="AM386" s="110"/>
      <c r="AN386" s="109">
        <f>(AM386*$E386*$F386*$G386*$J386*$AN$11)</f>
        <v>0</v>
      </c>
      <c r="AO386" s="132"/>
      <c r="AP386" s="109">
        <f>(AO386*$E386*$F386*$G386*$J386*$AP$11)</f>
        <v>0</v>
      </c>
      <c r="AQ386" s="110"/>
      <c r="AR386" s="116">
        <f>(AQ386*$E386*$F386*$G386*$J386*$AR$11)</f>
        <v>0</v>
      </c>
      <c r="AS386" s="110"/>
      <c r="AT386" s="109">
        <f>(AS386*$E386*$F386*$G386*$I386*$AT$11)</f>
        <v>0</v>
      </c>
      <c r="AU386" s="110"/>
      <c r="AV386" s="110">
        <f>(AU386*$E386*$F386*$G386*$I386*$AV$11)</f>
        <v>0</v>
      </c>
      <c r="AW386" s="110"/>
      <c r="AX386" s="109">
        <f>(AW386*$E386*$F386*$G386*$I386*$AX$11)</f>
        <v>0</v>
      </c>
      <c r="AY386" s="110"/>
      <c r="AZ386" s="109">
        <f>(AY386*$E386*$F386*$G386*$I386*$AZ$11)</f>
        <v>0</v>
      </c>
      <c r="BA386" s="110"/>
      <c r="BB386" s="109">
        <f>(BA386*$E386*$F386*$G386*$I386*$BB$11)</f>
        <v>0</v>
      </c>
      <c r="BC386" s="110"/>
      <c r="BD386" s="109">
        <f>(BC386*$E386*$F386*$G386*$I386*$BD$11)</f>
        <v>0</v>
      </c>
      <c r="BE386" s="110"/>
      <c r="BF386" s="109">
        <f>(BE386*$E386*$F386*$G386*$I386*$BF$11)</f>
        <v>0</v>
      </c>
      <c r="BG386" s="110"/>
      <c r="BH386" s="109">
        <f>(BG386*$E386*$F386*$G386*$J386*$BH$11)</f>
        <v>0</v>
      </c>
      <c r="BI386" s="110"/>
      <c r="BJ386" s="109">
        <f>(BI386*$E386*$F386*$G386*$J386*$BJ$11)</f>
        <v>0</v>
      </c>
      <c r="BK386" s="110"/>
      <c r="BL386" s="109">
        <f>(BK386*$E386*$F386*$G386*$J386*$BL$11)</f>
        <v>0</v>
      </c>
      <c r="BM386" s="110"/>
      <c r="BN386" s="109">
        <f>(BM386*$E386*$F386*$G386*$J386*$BN$11)</f>
        <v>0</v>
      </c>
      <c r="BO386" s="110"/>
      <c r="BP386" s="109">
        <f>(BO386*$E386*$F386*$G386*$J386*$BP$11)</f>
        <v>0</v>
      </c>
      <c r="BQ386" s="110"/>
      <c r="BR386" s="109">
        <f>(BQ386*$E386*$F386*$G386*$J386*$BR$11)</f>
        <v>0</v>
      </c>
      <c r="BS386" s="110"/>
      <c r="BT386" s="116">
        <f>(BS386*$E386*$F386*$G386*$J386*$BT$11)</f>
        <v>0</v>
      </c>
      <c r="BU386" s="133"/>
      <c r="BV386" s="109">
        <f>(BU386*$E386*$F386*$G386*$I386*$BV$11)</f>
        <v>0</v>
      </c>
      <c r="BW386" s="110"/>
      <c r="BX386" s="109">
        <f>(BW386*$E386*$F386*$G386*$I386*$BX$11)</f>
        <v>0</v>
      </c>
      <c r="BY386" s="110"/>
      <c r="BZ386" s="109">
        <f>(BY386*$E386*$F386*$G386*$I386*$BZ$11)</f>
        <v>0</v>
      </c>
      <c r="CA386" s="110"/>
      <c r="CB386" s="109">
        <f>(CA386*$E386*$F386*$G386*$J386*$CB$11)</f>
        <v>0</v>
      </c>
      <c r="CC386" s="134"/>
      <c r="CD386" s="110">
        <f>(CC386*$E386*$F386*$G386*$I386*$CD$11)</f>
        <v>0</v>
      </c>
      <c r="CE386" s="110"/>
      <c r="CF386" s="109">
        <f>(CE386*$E386*$F386*$G386*$I386*$CF$11)</f>
        <v>0</v>
      </c>
      <c r="CG386" s="110"/>
      <c r="CH386" s="109">
        <f>(CG386*$E386*$F386*$G386*$I386*$CH$11)</f>
        <v>0</v>
      </c>
      <c r="CI386" s="110"/>
      <c r="CJ386" s="109">
        <f>(CI386*$E386*$F386*$G386*$I386*$CJ$11)</f>
        <v>0</v>
      </c>
      <c r="CK386" s="110"/>
      <c r="CL386" s="109">
        <f>(CK386*$E386*$F386*$G386*$I386*$CL$11)</f>
        <v>0</v>
      </c>
      <c r="CM386" s="110"/>
      <c r="CN386" s="109">
        <f>(CM386*$E386*$F386*$G386*$I386*$CN$11)</f>
        <v>0</v>
      </c>
      <c r="CO386" s="110"/>
      <c r="CP386" s="109">
        <f>(CO386*$E386*$F386*$G386*$I386*$CP$11)</f>
        <v>0</v>
      </c>
      <c r="CQ386" s="110"/>
      <c r="CR386" s="109">
        <f>(CQ386*$E386*$F386*$G386*$J386*$CR$11)</f>
        <v>0</v>
      </c>
      <c r="CS386" s="110"/>
      <c r="CT386" s="109">
        <f>(CS386*$E386*$F386*$G386*$J386*$CT$11)</f>
        <v>0</v>
      </c>
      <c r="CU386" s="110"/>
      <c r="CV386" s="109">
        <f>(CU386*$E386*$F386*$G386*$J386*$CV$11)</f>
        <v>0</v>
      </c>
      <c r="CW386" s="132"/>
      <c r="CX386" s="109">
        <f>(CW386*$E386*$F386*$G386*$J386*$CX$11)</f>
        <v>0</v>
      </c>
      <c r="CY386" s="110"/>
      <c r="CZ386" s="116">
        <f>(CY386*$E386*$F386*$G386*$J386*$CZ$11)</f>
        <v>0</v>
      </c>
      <c r="DA386" s="110"/>
      <c r="DB386" s="109">
        <f>(DA386*$E386*$F386*$G386*$J386*$DB$11)</f>
        <v>0</v>
      </c>
      <c r="DC386" s="134"/>
      <c r="DD386" s="109">
        <f>(DC386*$E386*$F386*$G386*$J386*$DD$11)</f>
        <v>0</v>
      </c>
      <c r="DE386" s="110"/>
      <c r="DF386" s="109">
        <f>(DE386*$E386*$F386*$G386*$J386*$DF$11)</f>
        <v>0</v>
      </c>
      <c r="DG386" s="110"/>
      <c r="DH386" s="109">
        <f>(DG386*$E386*$F386*$G386*$K386*$DH$11)</f>
        <v>0</v>
      </c>
      <c r="DI386" s="128"/>
      <c r="DJ386" s="122">
        <f>(DI386*$E386*$F386*$G386*$L386*$DJ$11)</f>
        <v>0</v>
      </c>
      <c r="DK386" s="123">
        <f t="shared" si="1266"/>
        <v>0</v>
      </c>
      <c r="DL386" s="122">
        <f t="shared" si="1266"/>
        <v>0</v>
      </c>
      <c r="DM386" s="1"/>
      <c r="DN386" s="1">
        <f t="shared" si="1267"/>
        <v>0</v>
      </c>
      <c r="DO386" s="52">
        <f t="shared" si="1268"/>
        <v>0</v>
      </c>
      <c r="DQ386" s="52">
        <f t="shared" si="1269"/>
        <v>0</v>
      </c>
    </row>
    <row r="387" spans="1:121" ht="30" hidden="1" customHeight="1" x14ac:dyDescent="0.25">
      <c r="A387" s="128"/>
      <c r="B387" s="129">
        <v>339</v>
      </c>
      <c r="C387" s="101" t="s">
        <v>854</v>
      </c>
      <c r="D387" s="102" t="s">
        <v>855</v>
      </c>
      <c r="E387" s="89">
        <v>23150</v>
      </c>
      <c r="F387" s="141">
        <v>15.57</v>
      </c>
      <c r="G387" s="104">
        <v>1</v>
      </c>
      <c r="H387" s="105"/>
      <c r="I387" s="106">
        <v>1.4</v>
      </c>
      <c r="J387" s="106">
        <v>1.68</v>
      </c>
      <c r="K387" s="106">
        <v>2.23</v>
      </c>
      <c r="L387" s="107">
        <v>2.57</v>
      </c>
      <c r="M387" s="278"/>
      <c r="N387" s="109">
        <f>(M387*$E387*$F387*$G387*$I387*$N$11)</f>
        <v>0</v>
      </c>
      <c r="O387" s="110"/>
      <c r="P387" s="110">
        <f>(O387*$E387*$F387*$G387*$I387*$P$11)</f>
        <v>0</v>
      </c>
      <c r="Q387" s="110"/>
      <c r="R387" s="109">
        <f>(Q387*$E387*$F387*$G387*$I387*$R$11)</f>
        <v>0</v>
      </c>
      <c r="S387" s="110"/>
      <c r="T387" s="109">
        <f t="shared" si="1272"/>
        <v>0</v>
      </c>
      <c r="U387" s="110"/>
      <c r="V387" s="109">
        <f>(U387*$E387*$F387*$G387*$I387*$V$11)</f>
        <v>0</v>
      </c>
      <c r="W387" s="110"/>
      <c r="X387" s="109">
        <f>(W387*$E387*$F387*$G387*$I387*$X$11)</f>
        <v>0</v>
      </c>
      <c r="Y387" s="110"/>
      <c r="Z387" s="109">
        <f>(Y387*$E387*$F387*$G387*$I387*$Z$11)</f>
        <v>0</v>
      </c>
      <c r="AA387" s="110"/>
      <c r="AB387" s="109">
        <f>(AA387*$E387*$F387*$G387*$I387*$AB$11)</f>
        <v>0</v>
      </c>
      <c r="AC387" s="110"/>
      <c r="AD387" s="109">
        <f>(AC387*$E387*$F387*$G387*$I387*$AD$11)</f>
        <v>0</v>
      </c>
      <c r="AE387" s="110"/>
      <c r="AF387" s="109">
        <f>(AE387*$E387*$F387*$G387*$I387*$AF$11)</f>
        <v>0</v>
      </c>
      <c r="AG387" s="112"/>
      <c r="AH387" s="109">
        <f>(AG387*$E387*$F387*$G387*$I387*$AH$11)</f>
        <v>0</v>
      </c>
      <c r="AI387" s="110"/>
      <c r="AJ387" s="109">
        <f>(AI387*$E387*$F387*$G387*$I387*$AJ$11)</f>
        <v>0</v>
      </c>
      <c r="AK387" s="110"/>
      <c r="AL387" s="110">
        <f>(AK387*$E387*$F387*$G387*$I387*$AL$11)</f>
        <v>0</v>
      </c>
      <c r="AM387" s="110"/>
      <c r="AN387" s="109">
        <f>(AM387*$E387*$F387*$G387*$J387*$AN$11)</f>
        <v>0</v>
      </c>
      <c r="AO387" s="132"/>
      <c r="AP387" s="109">
        <f>(AO387*$E387*$F387*$G387*$J387*$AP$11)</f>
        <v>0</v>
      </c>
      <c r="AQ387" s="110"/>
      <c r="AR387" s="116">
        <f>(AQ387*$E387*$F387*$G387*$J387*$AR$11)</f>
        <v>0</v>
      </c>
      <c r="AS387" s="110"/>
      <c r="AT387" s="109">
        <f>(AS387*$E387*$F387*$G387*$I387*$AT$11)</f>
        <v>0</v>
      </c>
      <c r="AU387" s="110"/>
      <c r="AV387" s="110">
        <f>(AU387*$E387*$F387*$G387*$I387*$AV$11)</f>
        <v>0</v>
      </c>
      <c r="AW387" s="110"/>
      <c r="AX387" s="109">
        <f>(AW387*$E387*$F387*$G387*$I387*$AX$11)</f>
        <v>0</v>
      </c>
      <c r="AY387" s="110"/>
      <c r="AZ387" s="109">
        <f>(AY387*$E387*$F387*$G387*$I387*$AZ$11)</f>
        <v>0</v>
      </c>
      <c r="BA387" s="110"/>
      <c r="BB387" s="109">
        <f>(BA387*$E387*$F387*$G387*$I387*$BB$11)</f>
        <v>0</v>
      </c>
      <c r="BC387" s="110"/>
      <c r="BD387" s="109">
        <f>(BC387*$E387*$F387*$G387*$I387*$BD$11)</f>
        <v>0</v>
      </c>
      <c r="BE387" s="110"/>
      <c r="BF387" s="109">
        <f>(BE387*$E387*$F387*$G387*$I387*$BF$11)</f>
        <v>0</v>
      </c>
      <c r="BG387" s="110"/>
      <c r="BH387" s="109">
        <f>(BG387*$E387*$F387*$G387*$J387*$BH$11)</f>
        <v>0</v>
      </c>
      <c r="BI387" s="110"/>
      <c r="BJ387" s="109">
        <f>(BI387*$E387*$F387*$G387*$J387*$BJ$11)</f>
        <v>0</v>
      </c>
      <c r="BK387" s="110"/>
      <c r="BL387" s="109">
        <f>(BK387*$E387*$F387*$G387*$J387*$BL$11)</f>
        <v>0</v>
      </c>
      <c r="BM387" s="110"/>
      <c r="BN387" s="109">
        <f>(BM387*$E387*$F387*$G387*$J387*$BN$11)</f>
        <v>0</v>
      </c>
      <c r="BO387" s="110"/>
      <c r="BP387" s="109">
        <f>(BO387*$E387*$F387*$G387*$J387*$BP$11)</f>
        <v>0</v>
      </c>
      <c r="BQ387" s="110"/>
      <c r="BR387" s="109">
        <f>(BQ387*$E387*$F387*$G387*$J387*$BR$11)</f>
        <v>0</v>
      </c>
      <c r="BS387" s="110"/>
      <c r="BT387" s="116">
        <f>(BS387*$E387*$F387*$G387*$J387*$BT$11)</f>
        <v>0</v>
      </c>
      <c r="BU387" s="133"/>
      <c r="BV387" s="109">
        <f>(BU387*$E387*$F387*$G387*$I387*$BV$11)</f>
        <v>0</v>
      </c>
      <c r="BW387" s="110"/>
      <c r="BX387" s="109">
        <f>(BW387*$E387*$F387*$G387*$I387*$BX$11)</f>
        <v>0</v>
      </c>
      <c r="BY387" s="110"/>
      <c r="BZ387" s="109">
        <f>(BY387*$E387*$F387*$G387*$I387*$BZ$11)</f>
        <v>0</v>
      </c>
      <c r="CA387" s="110"/>
      <c r="CB387" s="109">
        <f>(CA387*$E387*$F387*$G387*$J387*$CB$11)</f>
        <v>0</v>
      </c>
      <c r="CC387" s="134"/>
      <c r="CD387" s="110">
        <f>(CC387*$E387*$F387*$G387*$I387*$CD$11)</f>
        <v>0</v>
      </c>
      <c r="CE387" s="110"/>
      <c r="CF387" s="109">
        <f>(CE387*$E387*$F387*$G387*$I387*$CF$11)</f>
        <v>0</v>
      </c>
      <c r="CG387" s="110"/>
      <c r="CH387" s="109">
        <f>(CG387*$E387*$F387*$G387*$I387*$CH$11)</f>
        <v>0</v>
      </c>
      <c r="CI387" s="110"/>
      <c r="CJ387" s="109">
        <f>(CI387*$E387*$F387*$G387*$I387*$CJ$11)</f>
        <v>0</v>
      </c>
      <c r="CK387" s="110"/>
      <c r="CL387" s="109">
        <f>(CK387*$E387*$F387*$G387*$I387*$CL$11)</f>
        <v>0</v>
      </c>
      <c r="CM387" s="110"/>
      <c r="CN387" s="109">
        <f>(CM387*$E387*$F387*$G387*$I387*$CN$11)</f>
        <v>0</v>
      </c>
      <c r="CO387" s="110"/>
      <c r="CP387" s="109">
        <f>(CO387*$E387*$F387*$G387*$I387*$CP$11)</f>
        <v>0</v>
      </c>
      <c r="CQ387" s="110"/>
      <c r="CR387" s="109">
        <f>(CQ387*$E387*$F387*$G387*$J387*$CR$11)</f>
        <v>0</v>
      </c>
      <c r="CS387" s="110"/>
      <c r="CT387" s="109">
        <f>(CS387*$E387*$F387*$G387*$J387*$CT$11)</f>
        <v>0</v>
      </c>
      <c r="CU387" s="110"/>
      <c r="CV387" s="109">
        <f>(CU387*$E387*$F387*$G387*$J387*$CV$11)</f>
        <v>0</v>
      </c>
      <c r="CW387" s="132"/>
      <c r="CX387" s="109">
        <f>(CW387*$E387*$F387*$G387*$J387*$CX$11)</f>
        <v>0</v>
      </c>
      <c r="CY387" s="110"/>
      <c r="CZ387" s="116">
        <f>(CY387*$E387*$F387*$G387*$J387*$CZ$11)</f>
        <v>0</v>
      </c>
      <c r="DA387" s="110"/>
      <c r="DB387" s="109">
        <f>(DA387*$E387*$F387*$G387*$J387*$DB$11)</f>
        <v>0</v>
      </c>
      <c r="DC387" s="134"/>
      <c r="DD387" s="109">
        <f>(DC387*$E387*$F387*$G387*$J387*$DD$11)</f>
        <v>0</v>
      </c>
      <c r="DE387" s="110"/>
      <c r="DF387" s="109">
        <f>(DE387*$E387*$F387*$G387*$J387*$DF$11)</f>
        <v>0</v>
      </c>
      <c r="DG387" s="110"/>
      <c r="DH387" s="109">
        <f>(DG387*$E387*$F387*$G387*$K387*$DH$11)</f>
        <v>0</v>
      </c>
      <c r="DI387" s="128"/>
      <c r="DJ387" s="122">
        <f>(DI387*$E387*$F387*$G387*$L387*$DJ$11)</f>
        <v>0</v>
      </c>
      <c r="DK387" s="123">
        <f t="shared" si="1266"/>
        <v>0</v>
      </c>
      <c r="DL387" s="122">
        <f t="shared" si="1266"/>
        <v>0</v>
      </c>
      <c r="DM387" s="1"/>
      <c r="DN387" s="1">
        <f t="shared" si="1267"/>
        <v>0</v>
      </c>
      <c r="DO387" s="52">
        <f t="shared" si="1268"/>
        <v>0</v>
      </c>
      <c r="DQ387" s="52">
        <f t="shared" si="1269"/>
        <v>0</v>
      </c>
    </row>
    <row r="388" spans="1:121" s="311" customFormat="1" ht="30" hidden="1" customHeight="1" x14ac:dyDescent="0.25">
      <c r="A388" s="245"/>
      <c r="B388" s="162">
        <v>340</v>
      </c>
      <c r="C388" s="101" t="s">
        <v>856</v>
      </c>
      <c r="D388" s="164" t="s">
        <v>857</v>
      </c>
      <c r="E388" s="89">
        <v>23150</v>
      </c>
      <c r="F388" s="167">
        <v>0.5</v>
      </c>
      <c r="G388" s="166">
        <v>1</v>
      </c>
      <c r="H388" s="167"/>
      <c r="I388" s="168">
        <v>1.4</v>
      </c>
      <c r="J388" s="168">
        <v>1.68</v>
      </c>
      <c r="K388" s="168">
        <v>2.23</v>
      </c>
      <c r="L388" s="169">
        <v>2.57</v>
      </c>
      <c r="M388" s="110">
        <v>176</v>
      </c>
      <c r="N388" s="171">
        <f>(M388*$E388*$F388*$G388*$I388*$N$11)</f>
        <v>3137288.0000000005</v>
      </c>
      <c r="O388" s="202">
        <f>85</f>
        <v>85</v>
      </c>
      <c r="P388" s="170">
        <f>(O388*$E388*$F388*$G388*$I388*$P$11)</f>
        <v>1515167.5000000002</v>
      </c>
      <c r="Q388" s="172">
        <v>1</v>
      </c>
      <c r="R388" s="171">
        <f>(Q388*$E388*$F388*$G388*$I388*$R$11)</f>
        <v>17825.5</v>
      </c>
      <c r="S388" s="172"/>
      <c r="T388" s="109">
        <f t="shared" si="1272"/>
        <v>0</v>
      </c>
      <c r="U388" s="172">
        <v>32</v>
      </c>
      <c r="V388" s="171">
        <f>(U388*$E388*$F388*$G388*$I388*$V$11)</f>
        <v>570416</v>
      </c>
      <c r="W388" s="172"/>
      <c r="X388" s="171">
        <f>(W388*$E388*$F388*$G388*$I388*$X$11)</f>
        <v>0</v>
      </c>
      <c r="Y388" s="172"/>
      <c r="Z388" s="171">
        <f>(Y388*$E388*$F388*$G388*$I388*$Z$11)</f>
        <v>0</v>
      </c>
      <c r="AA388" s="172"/>
      <c r="AB388" s="171">
        <f>(AA388*$E388*$F388*$G388*$I388*$AB$11)</f>
        <v>0</v>
      </c>
      <c r="AC388" s="172">
        <v>5</v>
      </c>
      <c r="AD388" s="171">
        <f>(AC388*$E388*$F388*$G388*$I388*$AD$11)</f>
        <v>89127.5</v>
      </c>
      <c r="AE388" s="172"/>
      <c r="AF388" s="171">
        <f>(AE388*$E388*$F388*$G388*$I388*$AF$11)</f>
        <v>0</v>
      </c>
      <c r="AG388" s="308"/>
      <c r="AH388" s="171">
        <f>(AG388*$E388*$F388*$G388*$I388*$AH$11)</f>
        <v>0</v>
      </c>
      <c r="AI388" s="172">
        <v>57</v>
      </c>
      <c r="AJ388" s="171">
        <f>(AI388*$E388*$F388*$G388*$I388*$AJ$11)</f>
        <v>1016053.5</v>
      </c>
      <c r="AK388" s="172"/>
      <c r="AL388" s="170">
        <f>(AK388*$E388*$F388*$G388*$I388*$AL$11)</f>
        <v>0</v>
      </c>
      <c r="AM388" s="172">
        <f>93+43</f>
        <v>136</v>
      </c>
      <c r="AN388" s="171">
        <f>(AM388*$E388*$F388*$G388*$J388*$AN$11)</f>
        <v>2909121.6</v>
      </c>
      <c r="AO388" s="276">
        <v>75</v>
      </c>
      <c r="AP388" s="171">
        <f>(AO388*$E388*$F388*$G388*$J388*$AP$11)</f>
        <v>1604295.0000000002</v>
      </c>
      <c r="AQ388" s="309"/>
      <c r="AR388" s="171">
        <f>(AQ388*$E388*$F388*$G388*$J388*$AR$11)</f>
        <v>0</v>
      </c>
      <c r="AS388" s="172"/>
      <c r="AT388" s="171">
        <f>(AS388*$E388*$F388*$G388*$I388*$AT$11)</f>
        <v>0</v>
      </c>
      <c r="AU388" s="172"/>
      <c r="AV388" s="170">
        <f>(AU388*$E388*$F388*$G388*$I388*$AV$11)</f>
        <v>0</v>
      </c>
      <c r="AW388" s="172"/>
      <c r="AX388" s="171">
        <f>(AW388*$E388*$F388*$G388*$I388*$AX$11)</f>
        <v>0</v>
      </c>
      <c r="AY388" s="172"/>
      <c r="AZ388" s="171">
        <f>(AY388*$E388*$F388*$G388*$I388*$AZ$11)</f>
        <v>0</v>
      </c>
      <c r="BA388" s="172"/>
      <c r="BB388" s="171">
        <f>(BA388*$E388*$F388*$G388*$I388*$BB$11)</f>
        <v>0</v>
      </c>
      <c r="BC388" s="172"/>
      <c r="BD388" s="171">
        <f>(BC388*$E388*$F388*$G388*$I388*$BD$11)</f>
        <v>0</v>
      </c>
      <c r="BE388" s="172"/>
      <c r="BF388" s="171">
        <f>(BE388*$E388*$F388*$G388*$I388*$BF$11)</f>
        <v>0</v>
      </c>
      <c r="BG388" s="172"/>
      <c r="BH388" s="171">
        <f>(BG388*$E388*$F388*$G388*$J388*$BH$11)</f>
        <v>0</v>
      </c>
      <c r="BI388" s="172"/>
      <c r="BJ388" s="171">
        <f>(BI388*$E388*$F388*$G388*$J388*$BJ$11)</f>
        <v>0</v>
      </c>
      <c r="BK388" s="172">
        <v>80</v>
      </c>
      <c r="BL388" s="171">
        <f>(BK388*$E388*$F388*$G388*$J388*$BL$11)</f>
        <v>1400112</v>
      </c>
      <c r="BM388" s="172">
        <v>4</v>
      </c>
      <c r="BN388" s="171">
        <f>(BM388*$E388*$F388*$G388*$J388*$BN$11)</f>
        <v>77784</v>
      </c>
      <c r="BO388" s="172"/>
      <c r="BP388" s="171">
        <f>(BO388*$E388*$F388*$G388*$J388*$BP$11)</f>
        <v>0</v>
      </c>
      <c r="BQ388" s="172"/>
      <c r="BR388" s="171">
        <f>(BQ388*$E388*$F388*$G388*$J388*$BR$11)</f>
        <v>0</v>
      </c>
      <c r="BS388" s="172"/>
      <c r="BT388" s="175">
        <f>(BS388*$E388*$F388*$G388*$J388*$BT$11)</f>
        <v>0</v>
      </c>
      <c r="BU388" s="310"/>
      <c r="BV388" s="171">
        <f>(BU388*$E388*$F388*$G388*$I388*$BV$11)</f>
        <v>0</v>
      </c>
      <c r="BW388" s="172"/>
      <c r="BX388" s="171">
        <f>(BW388*$E388*$F388*$G388*$I388*$BX$11)</f>
        <v>0</v>
      </c>
      <c r="BY388" s="172"/>
      <c r="BZ388" s="171">
        <f>(BY388*$E388*$F388*$G388*$I388*$BZ$11)</f>
        <v>0</v>
      </c>
      <c r="CA388" s="172"/>
      <c r="CB388" s="171">
        <f>(CA388*$E388*$F388*$G388*$J388*$CB$11)</f>
        <v>0</v>
      </c>
      <c r="CC388" s="177"/>
      <c r="CD388" s="170">
        <f>(CC388*$E388*$F388*$G388*$I388*$CD$11)</f>
        <v>0</v>
      </c>
      <c r="CE388" s="172"/>
      <c r="CF388" s="171">
        <f>(CE388*$E388*$F388*$G388*$I388*$CF$11)</f>
        <v>0</v>
      </c>
      <c r="CG388" s="172"/>
      <c r="CH388" s="171">
        <f>(CG388*$E388*$F388*$G388*$I388*$CH$11)</f>
        <v>0</v>
      </c>
      <c r="CI388" s="172"/>
      <c r="CJ388" s="171">
        <f>(CI388*$E388*$F388*$G388*$I388*$CJ$11)</f>
        <v>0</v>
      </c>
      <c r="CK388" s="172"/>
      <c r="CL388" s="171">
        <f>(CK388*$E388*$F388*$G388*$I388*$CL$11)</f>
        <v>0</v>
      </c>
      <c r="CM388" s="172"/>
      <c r="CN388" s="171">
        <f>(CM388*$E388*$F388*$G388*$I388*$CN$11)</f>
        <v>0</v>
      </c>
      <c r="CO388" s="172"/>
      <c r="CP388" s="171">
        <f>(CO388*$E388*$F388*$G388*$I388*$CP$11)</f>
        <v>0</v>
      </c>
      <c r="CQ388" s="172"/>
      <c r="CR388" s="171">
        <f>(CQ388*$E388*$F388*$G388*$J388*$CR$11)</f>
        <v>0</v>
      </c>
      <c r="CS388" s="172"/>
      <c r="CT388" s="171">
        <f>(CS388*$E388*$F388*$G388*$J388*$CT$11)</f>
        <v>0</v>
      </c>
      <c r="CU388" s="172">
        <v>15</v>
      </c>
      <c r="CV388" s="171">
        <f>(CU388*$E388*$F388*$G388*$J388*$CV$11)</f>
        <v>291690</v>
      </c>
      <c r="CW388" s="276">
        <v>5</v>
      </c>
      <c r="CX388" s="171">
        <f>(CW388*$E388*$F388*$G388*$J388*$CX$11)</f>
        <v>87507</v>
      </c>
      <c r="CY388" s="172"/>
      <c r="CZ388" s="175">
        <f>(CY388*$E388*$F388*$G388*$J388*$CZ$11)</f>
        <v>0</v>
      </c>
      <c r="DA388" s="172"/>
      <c r="DB388" s="171">
        <f>(DA388*$E388*$F388*$G388*$J388*$DB$11)</f>
        <v>0</v>
      </c>
      <c r="DC388" s="309"/>
      <c r="DD388" s="171">
        <f>(DC388*$E388*$F388*$G388*$J388*$DD$11)</f>
        <v>0</v>
      </c>
      <c r="DE388" s="172"/>
      <c r="DF388" s="171">
        <f>(DE388*$E388*$F388*$G388*$J388*$DF$11)</f>
        <v>0</v>
      </c>
      <c r="DG388" s="172"/>
      <c r="DH388" s="171">
        <f>(DG388*$E388*$F388*$G388*$K388*$DH$11)</f>
        <v>0</v>
      </c>
      <c r="DI388" s="172"/>
      <c r="DJ388" s="179">
        <f>(DI388*$E388*$F388*$G388*$L388*$DJ$11)</f>
        <v>0</v>
      </c>
      <c r="DK388" s="180">
        <f t="shared" si="1266"/>
        <v>671</v>
      </c>
      <c r="DL388" s="179">
        <f t="shared" si="1266"/>
        <v>12716387.600000001</v>
      </c>
      <c r="DN388" s="181">
        <f t="shared" si="1267"/>
        <v>335.5</v>
      </c>
      <c r="DO388" s="52">
        <f t="shared" si="1268"/>
        <v>335.5</v>
      </c>
      <c r="DQ388" s="52">
        <f t="shared" si="1269"/>
        <v>671</v>
      </c>
    </row>
    <row r="389" spans="1:121" s="127" customFormat="1" ht="26.25" hidden="1" customHeight="1" x14ac:dyDescent="0.25">
      <c r="A389" s="85">
        <v>37</v>
      </c>
      <c r="B389" s="138"/>
      <c r="C389" s="139"/>
      <c r="D389" s="88" t="s">
        <v>858</v>
      </c>
      <c r="E389" s="89">
        <v>23150</v>
      </c>
      <c r="F389" s="140">
        <v>1.74</v>
      </c>
      <c r="G389" s="124">
        <v>1</v>
      </c>
      <c r="H389" s="105"/>
      <c r="I389" s="125">
        <v>1.4</v>
      </c>
      <c r="J389" s="125">
        <v>1.68</v>
      </c>
      <c r="K389" s="125">
        <v>2.23</v>
      </c>
      <c r="L389" s="126">
        <v>2.57</v>
      </c>
      <c r="M389" s="95">
        <f>SUM(M390:M407)</f>
        <v>300</v>
      </c>
      <c r="N389" s="95">
        <f t="shared" ref="N389:BT389" si="1273">SUM(N390:N407)</f>
        <v>13711374.6</v>
      </c>
      <c r="O389" s="95">
        <f>SUM(O390:O407)</f>
        <v>0</v>
      </c>
      <c r="P389" s="95">
        <f t="shared" si="1273"/>
        <v>0</v>
      </c>
      <c r="Q389" s="95">
        <f t="shared" si="1273"/>
        <v>0</v>
      </c>
      <c r="R389" s="95">
        <f t="shared" si="1273"/>
        <v>0</v>
      </c>
      <c r="S389" s="95">
        <f>SUM(S390:S407)</f>
        <v>0</v>
      </c>
      <c r="T389" s="95">
        <f t="shared" si="1273"/>
        <v>0</v>
      </c>
      <c r="U389" s="95">
        <f>SUM(U390:U407)</f>
        <v>0</v>
      </c>
      <c r="V389" s="95">
        <f t="shared" si="1273"/>
        <v>0</v>
      </c>
      <c r="W389" s="95">
        <f t="shared" si="1273"/>
        <v>0</v>
      </c>
      <c r="X389" s="95">
        <f t="shared" si="1273"/>
        <v>0</v>
      </c>
      <c r="Y389" s="95">
        <f>SUM(Y390:Y407)</f>
        <v>0</v>
      </c>
      <c r="Z389" s="95">
        <f t="shared" si="1273"/>
        <v>0</v>
      </c>
      <c r="AA389" s="95">
        <f>SUM(AA390:AA407)</f>
        <v>0</v>
      </c>
      <c r="AB389" s="95">
        <f t="shared" si="1273"/>
        <v>0</v>
      </c>
      <c r="AC389" s="95">
        <f>SUM(AC390:AC407)</f>
        <v>0</v>
      </c>
      <c r="AD389" s="95">
        <f t="shared" si="1273"/>
        <v>0</v>
      </c>
      <c r="AE389" s="95">
        <f t="shared" si="1273"/>
        <v>0</v>
      </c>
      <c r="AF389" s="95">
        <f t="shared" si="1273"/>
        <v>0</v>
      </c>
      <c r="AG389" s="95">
        <f>SUM(AG390:AG407)</f>
        <v>0</v>
      </c>
      <c r="AH389" s="95">
        <f t="shared" si="1273"/>
        <v>0</v>
      </c>
      <c r="AI389" s="95">
        <f>SUM(AI390:AI407)</f>
        <v>0</v>
      </c>
      <c r="AJ389" s="95">
        <f t="shared" si="1273"/>
        <v>0</v>
      </c>
      <c r="AK389" s="95">
        <f>SUM(AK390:AK407)</f>
        <v>0</v>
      </c>
      <c r="AL389" s="95">
        <f t="shared" si="1273"/>
        <v>0</v>
      </c>
      <c r="AM389" s="95">
        <f>SUM(AM390:AM407)</f>
        <v>0</v>
      </c>
      <c r="AN389" s="95">
        <f t="shared" si="1273"/>
        <v>0</v>
      </c>
      <c r="AO389" s="95">
        <f>SUM(AO390:AO407)</f>
        <v>0</v>
      </c>
      <c r="AP389" s="95">
        <f t="shared" si="1273"/>
        <v>0</v>
      </c>
      <c r="AQ389" s="95">
        <f>SUM(AQ390:AQ407)</f>
        <v>0</v>
      </c>
      <c r="AR389" s="95">
        <f t="shared" si="1273"/>
        <v>0</v>
      </c>
      <c r="AS389" s="95">
        <f t="shared" si="1273"/>
        <v>0</v>
      </c>
      <c r="AT389" s="95">
        <f t="shared" si="1273"/>
        <v>0</v>
      </c>
      <c r="AU389" s="95">
        <f>SUM(AU390:AU407)</f>
        <v>0</v>
      </c>
      <c r="AV389" s="95">
        <f t="shared" si="1273"/>
        <v>0</v>
      </c>
      <c r="AW389" s="95">
        <f>SUM(AW390:AW407)</f>
        <v>2600</v>
      </c>
      <c r="AX389" s="95">
        <f>SUM(AX390:AX407)</f>
        <v>88486495.019999996</v>
      </c>
      <c r="AY389" s="95">
        <f>SUM(AY390:AY407)</f>
        <v>0</v>
      </c>
      <c r="AZ389" s="95">
        <f t="shared" si="1273"/>
        <v>0</v>
      </c>
      <c r="BA389" s="95">
        <f>SUM(BA390:BA407)</f>
        <v>0</v>
      </c>
      <c r="BB389" s="95">
        <f t="shared" si="1273"/>
        <v>0</v>
      </c>
      <c r="BC389" s="95">
        <f>SUM(BC390:BC407)</f>
        <v>0</v>
      </c>
      <c r="BD389" s="95">
        <f t="shared" si="1273"/>
        <v>0</v>
      </c>
      <c r="BE389" s="95">
        <f>SUM(BE390:BE407)</f>
        <v>0</v>
      </c>
      <c r="BF389" s="95">
        <f t="shared" si="1273"/>
        <v>0</v>
      </c>
      <c r="BG389" s="95">
        <f>SUM(BG390:BG407)</f>
        <v>0</v>
      </c>
      <c r="BH389" s="95">
        <f t="shared" si="1273"/>
        <v>0</v>
      </c>
      <c r="BI389" s="95">
        <f>SUM(BI390:BI407)</f>
        <v>0</v>
      </c>
      <c r="BJ389" s="95">
        <f t="shared" si="1273"/>
        <v>0</v>
      </c>
      <c r="BK389" s="95">
        <f>SUM(BK390:BK407)</f>
        <v>0</v>
      </c>
      <c r="BL389" s="95">
        <f t="shared" si="1273"/>
        <v>0</v>
      </c>
      <c r="BM389" s="95">
        <f>SUM(BM390:BM407)</f>
        <v>0</v>
      </c>
      <c r="BN389" s="95">
        <f t="shared" si="1273"/>
        <v>0</v>
      </c>
      <c r="BO389" s="95">
        <f t="shared" si="1273"/>
        <v>0</v>
      </c>
      <c r="BP389" s="95">
        <f t="shared" si="1273"/>
        <v>0</v>
      </c>
      <c r="BQ389" s="95">
        <f>SUM(BQ390:BQ407)</f>
        <v>0</v>
      </c>
      <c r="BR389" s="95">
        <f t="shared" si="1273"/>
        <v>0</v>
      </c>
      <c r="BS389" s="95">
        <f>SUM(BS390:BS407)</f>
        <v>0</v>
      </c>
      <c r="BT389" s="97">
        <f t="shared" si="1273"/>
        <v>0</v>
      </c>
      <c r="BU389" s="98">
        <f>SUM(BU390:BU407)</f>
        <v>0</v>
      </c>
      <c r="BV389" s="95">
        <f t="shared" ref="BV389:DQ389" si="1274">SUM(BV390:BV407)</f>
        <v>0</v>
      </c>
      <c r="BW389" s="95">
        <f>SUM(BW390:BW407)</f>
        <v>0</v>
      </c>
      <c r="BX389" s="95">
        <f t="shared" si="1274"/>
        <v>0</v>
      </c>
      <c r="BY389" s="95">
        <f>SUM(BY390:BY407)</f>
        <v>0</v>
      </c>
      <c r="BZ389" s="95">
        <f t="shared" si="1274"/>
        <v>0</v>
      </c>
      <c r="CA389" s="95">
        <f>SUM(CA390:CA407)</f>
        <v>0</v>
      </c>
      <c r="CB389" s="95">
        <f>SUM(CB390:CB407)</f>
        <v>0</v>
      </c>
      <c r="CC389" s="99">
        <f t="shared" si="1274"/>
        <v>0</v>
      </c>
      <c r="CD389" s="95">
        <f t="shared" si="1274"/>
        <v>0</v>
      </c>
      <c r="CE389" s="95">
        <f>SUM(CE390:CE407)</f>
        <v>0</v>
      </c>
      <c r="CF389" s="95">
        <f t="shared" si="1274"/>
        <v>0</v>
      </c>
      <c r="CG389" s="95">
        <f>SUM(CG390:CG407)</f>
        <v>0</v>
      </c>
      <c r="CH389" s="95">
        <f t="shared" si="1274"/>
        <v>0</v>
      </c>
      <c r="CI389" s="95">
        <f>SUM(CI390:CI407)</f>
        <v>0</v>
      </c>
      <c r="CJ389" s="95">
        <f t="shared" si="1274"/>
        <v>0</v>
      </c>
      <c r="CK389" s="95">
        <f>SUM(CK390:CK407)</f>
        <v>0</v>
      </c>
      <c r="CL389" s="95">
        <f t="shared" si="1274"/>
        <v>0</v>
      </c>
      <c r="CM389" s="95">
        <f t="shared" si="1274"/>
        <v>0</v>
      </c>
      <c r="CN389" s="95">
        <f t="shared" si="1274"/>
        <v>0</v>
      </c>
      <c r="CO389" s="95">
        <f t="shared" si="1274"/>
        <v>0</v>
      </c>
      <c r="CP389" s="95">
        <f t="shared" si="1274"/>
        <v>0</v>
      </c>
      <c r="CQ389" s="95">
        <f t="shared" si="1274"/>
        <v>0</v>
      </c>
      <c r="CR389" s="95">
        <f t="shared" si="1274"/>
        <v>0</v>
      </c>
      <c r="CS389" s="95">
        <f t="shared" si="1274"/>
        <v>0</v>
      </c>
      <c r="CT389" s="95">
        <f t="shared" si="1274"/>
        <v>0</v>
      </c>
      <c r="CU389" s="95">
        <f t="shared" si="1274"/>
        <v>0</v>
      </c>
      <c r="CV389" s="95">
        <f t="shared" si="1274"/>
        <v>0</v>
      </c>
      <c r="CW389" s="95">
        <f>SUM(CW390:CW407)</f>
        <v>0</v>
      </c>
      <c r="CX389" s="95">
        <f t="shared" si="1274"/>
        <v>0</v>
      </c>
      <c r="CY389" s="95">
        <f t="shared" si="1274"/>
        <v>0</v>
      </c>
      <c r="CZ389" s="95">
        <f t="shared" si="1274"/>
        <v>0</v>
      </c>
      <c r="DA389" s="95">
        <f>SUM(DA390:DA407)</f>
        <v>190</v>
      </c>
      <c r="DB389" s="312">
        <f t="shared" si="1274"/>
        <v>16342418.399999999</v>
      </c>
      <c r="DC389" s="95">
        <f t="shared" si="1274"/>
        <v>0</v>
      </c>
      <c r="DD389" s="95">
        <f t="shared" si="1274"/>
        <v>0</v>
      </c>
      <c r="DE389" s="95">
        <f>SUM(DE390:DE407)</f>
        <v>0</v>
      </c>
      <c r="DF389" s="95">
        <f t="shared" si="1274"/>
        <v>0</v>
      </c>
      <c r="DG389" s="95">
        <f>SUM(DG390:DG407)</f>
        <v>0</v>
      </c>
      <c r="DH389" s="95">
        <f t="shared" si="1274"/>
        <v>0</v>
      </c>
      <c r="DI389" s="95">
        <f>SUM(DI390:DI407)</f>
        <v>0</v>
      </c>
      <c r="DJ389" s="95">
        <f t="shared" si="1274"/>
        <v>0</v>
      </c>
      <c r="DK389" s="95">
        <f t="shared" si="1274"/>
        <v>3090</v>
      </c>
      <c r="DL389" s="95">
        <f t="shared" si="1274"/>
        <v>118540288.02</v>
      </c>
      <c r="DM389" s="95">
        <f t="shared" si="1274"/>
        <v>0</v>
      </c>
      <c r="DN389" s="95">
        <f t="shared" si="1274"/>
        <v>3838.38</v>
      </c>
      <c r="DO389" s="95">
        <f t="shared" si="1274"/>
        <v>3838.38</v>
      </c>
      <c r="DQ389" s="95">
        <f t="shared" si="1274"/>
        <v>3090</v>
      </c>
    </row>
    <row r="390" spans="1:121" ht="54" hidden="1" customHeight="1" x14ac:dyDescent="0.25">
      <c r="A390" s="128"/>
      <c r="B390" s="129">
        <v>341</v>
      </c>
      <c r="C390" s="101" t="s">
        <v>859</v>
      </c>
      <c r="D390" s="102" t="s">
        <v>860</v>
      </c>
      <c r="E390" s="89">
        <v>23150</v>
      </c>
      <c r="F390" s="130">
        <v>1.31</v>
      </c>
      <c r="G390" s="104">
        <v>1</v>
      </c>
      <c r="H390" s="105"/>
      <c r="I390" s="106">
        <v>1.4</v>
      </c>
      <c r="J390" s="106">
        <v>1.68</v>
      </c>
      <c r="K390" s="106">
        <v>2.23</v>
      </c>
      <c r="L390" s="107">
        <v>2.57</v>
      </c>
      <c r="M390" s="110">
        <v>180</v>
      </c>
      <c r="N390" s="109">
        <f t="shared" ref="N390:N398" si="1275">(M390*$E390*$F390*$G390*$I390*$N$11)</f>
        <v>8406505.7999999989</v>
      </c>
      <c r="O390" s="110"/>
      <c r="P390" s="110">
        <f t="shared" ref="P390:P407" si="1276">(O390*$E390*$F390*$G390*$I390*$P$11)</f>
        <v>0</v>
      </c>
      <c r="Q390" s="110"/>
      <c r="R390" s="109">
        <f t="shared" ref="R390:R398" si="1277">(Q390*$E390*$F390*$G390*$I390*$R$11)</f>
        <v>0</v>
      </c>
      <c r="S390" s="110"/>
      <c r="T390" s="109">
        <f t="shared" ref="T390:T407" si="1278">(S390/12*2*$E390*$F390*$G390*$I390*$T$11)+(S390/12*10*$E390*$F390*$G390*$I390*$T$12)</f>
        <v>0</v>
      </c>
      <c r="U390" s="110"/>
      <c r="V390" s="109">
        <f t="shared" ref="V390:V398" si="1279">(U390*$E390*$F390*$G390*$I390*$V$11)</f>
        <v>0</v>
      </c>
      <c r="W390" s="110"/>
      <c r="X390" s="109">
        <f t="shared" ref="X390:X398" si="1280">(W390*$E390*$F390*$G390*$I390*$X$11)</f>
        <v>0</v>
      </c>
      <c r="Y390" s="110"/>
      <c r="Z390" s="109">
        <f t="shared" ref="Z390:Z398" si="1281">(Y390*$E390*$F390*$G390*$I390*$Z$11)</f>
        <v>0</v>
      </c>
      <c r="AA390" s="110"/>
      <c r="AB390" s="109">
        <f t="shared" ref="AB390:AB398" si="1282">(AA390*$E390*$F390*$G390*$I390*$AB$11)</f>
        <v>0</v>
      </c>
      <c r="AC390" s="110"/>
      <c r="AD390" s="109">
        <f t="shared" ref="AD390:AD398" si="1283">(AC390*$E390*$F390*$G390*$I390*$AD$11)</f>
        <v>0</v>
      </c>
      <c r="AE390" s="110"/>
      <c r="AF390" s="109">
        <f t="shared" ref="AF390:AF398" si="1284">(AE390*$E390*$F390*$G390*$I390*$AF$11)</f>
        <v>0</v>
      </c>
      <c r="AG390" s="112"/>
      <c r="AH390" s="109">
        <f t="shared" ref="AH390:AH398" si="1285">(AG390*$E390*$F390*$G390*$I390*$AH$11)</f>
        <v>0</v>
      </c>
      <c r="AI390" s="110"/>
      <c r="AJ390" s="109">
        <f t="shared" ref="AJ390:AJ398" si="1286">(AI390*$E390*$F390*$G390*$I390*$AJ$11)</f>
        <v>0</v>
      </c>
      <c r="AK390" s="110"/>
      <c r="AL390" s="110">
        <f t="shared" ref="AL390:AL407" si="1287">(AK390*$E390*$F390*$G390*$I390*$AL$11)</f>
        <v>0</v>
      </c>
      <c r="AM390" s="110"/>
      <c r="AN390" s="109">
        <f t="shared" ref="AN390:AN407" si="1288">(AM390*$E390*$F390*$G390*$J390*$AN$11)</f>
        <v>0</v>
      </c>
      <c r="AO390" s="132">
        <v>0</v>
      </c>
      <c r="AP390" s="109">
        <f t="shared" ref="AP390:AP398" si="1289">(AO390*$E390*$F390*$G390*$J390*$AP$11)</f>
        <v>0</v>
      </c>
      <c r="AQ390" s="110"/>
      <c r="AR390" s="116">
        <f t="shared" ref="AR390:AR398" si="1290">(AQ390*$E390*$F390*$G390*$J390*$AR$11)</f>
        <v>0</v>
      </c>
      <c r="AS390" s="110"/>
      <c r="AT390" s="109">
        <f t="shared" ref="AT390:AT398" si="1291">(AS390*$E390*$F390*$G390*$I390*$AT$11)</f>
        <v>0</v>
      </c>
      <c r="AU390" s="110"/>
      <c r="AV390" s="110">
        <f t="shared" ref="AV390:AV398" si="1292">(AU390*$E390*$F390*$G390*$I390*$AV$11)</f>
        <v>0</v>
      </c>
      <c r="AW390" s="110">
        <v>10</v>
      </c>
      <c r="AX390" s="109">
        <f t="shared" ref="AX390:AX407" si="1293">(AW390*$E390*$F390*$G390*$I390*$AX$11)</f>
        <v>382113.9</v>
      </c>
      <c r="AY390" s="110"/>
      <c r="AZ390" s="109">
        <f t="shared" ref="AZ390:AZ398" si="1294">(AY390*$E390*$F390*$G390*$I390*$AZ$11)</f>
        <v>0</v>
      </c>
      <c r="BA390" s="110"/>
      <c r="BB390" s="109">
        <f t="shared" ref="BB390:BB398" si="1295">(BA390*$E390*$F390*$G390*$I390*$BB$11)</f>
        <v>0</v>
      </c>
      <c r="BC390" s="110"/>
      <c r="BD390" s="109">
        <f t="shared" ref="BD390:BD398" si="1296">(BC390*$E390*$F390*$G390*$I390*$BD$11)</f>
        <v>0</v>
      </c>
      <c r="BE390" s="110"/>
      <c r="BF390" s="109">
        <f t="shared" ref="BF390:BF398" si="1297">(BE390*$E390*$F390*$G390*$I390*$BF$11)</f>
        <v>0</v>
      </c>
      <c r="BG390" s="110"/>
      <c r="BH390" s="109">
        <f t="shared" ref="BH390:BH398" si="1298">(BG390*$E390*$F390*$G390*$J390*$BH$11)</f>
        <v>0</v>
      </c>
      <c r="BI390" s="110"/>
      <c r="BJ390" s="109">
        <f t="shared" ref="BJ390:BJ398" si="1299">(BI390*$E390*$F390*$G390*$J390*$BJ$11)</f>
        <v>0</v>
      </c>
      <c r="BK390" s="110"/>
      <c r="BL390" s="109">
        <f t="shared" ref="BL390:BL398" si="1300">(BK390*$E390*$F390*$G390*$J390*$BL$11)</f>
        <v>0</v>
      </c>
      <c r="BM390" s="110"/>
      <c r="BN390" s="109">
        <f t="shared" ref="BN390:BN398" si="1301">(BM390*$E390*$F390*$G390*$J390*$BN$11)</f>
        <v>0</v>
      </c>
      <c r="BO390" s="110"/>
      <c r="BP390" s="109">
        <f t="shared" ref="BP390:BP407" si="1302">(BO390*$E390*$F390*$G390*$J390*$BP$11)</f>
        <v>0</v>
      </c>
      <c r="BQ390" s="110"/>
      <c r="BR390" s="109">
        <f t="shared" ref="BR390:BR398" si="1303">(BQ390*$E390*$F390*$G390*$J390*$BR$11)</f>
        <v>0</v>
      </c>
      <c r="BS390" s="110"/>
      <c r="BT390" s="116">
        <f t="shared" ref="BT390:BT398" si="1304">(BS390*$E390*$F390*$G390*$J390*$BT$11)</f>
        <v>0</v>
      </c>
      <c r="BU390" s="133"/>
      <c r="BV390" s="109">
        <f t="shared" ref="BV390:BV398" si="1305">(BU390*$E390*$F390*$G390*$I390*$BV$11)</f>
        <v>0</v>
      </c>
      <c r="BW390" s="110"/>
      <c r="BX390" s="109">
        <f t="shared" ref="BX390:BX398" si="1306">(BW390*$E390*$F390*$G390*$I390*$BX$11)</f>
        <v>0</v>
      </c>
      <c r="BY390" s="110"/>
      <c r="BZ390" s="109">
        <f t="shared" ref="BZ390:BZ398" si="1307">(BY390*$E390*$F390*$G390*$I390*$BZ$11)</f>
        <v>0</v>
      </c>
      <c r="CA390" s="110"/>
      <c r="CB390" s="109">
        <f t="shared" ref="CB390:CB398" si="1308">(CA390*$E390*$F390*$G390*$J390*$CB$11)</f>
        <v>0</v>
      </c>
      <c r="CC390" s="134"/>
      <c r="CD390" s="110">
        <f t="shared" ref="CD390:CD398" si="1309">(CC390*$E390*$F390*$G390*$I390*$CD$11)</f>
        <v>0</v>
      </c>
      <c r="CE390" s="110"/>
      <c r="CF390" s="109">
        <f t="shared" ref="CF390:CF398" si="1310">(CE390*$E390*$F390*$G390*$I390*$CF$11)</f>
        <v>0</v>
      </c>
      <c r="CG390" s="110"/>
      <c r="CH390" s="109">
        <f t="shared" ref="CH390:CH398" si="1311">(CG390*$E390*$F390*$G390*$I390*$CH$11)</f>
        <v>0</v>
      </c>
      <c r="CI390" s="110"/>
      <c r="CJ390" s="109">
        <f t="shared" ref="CJ390:CJ398" si="1312">(CI390*$E390*$F390*$G390*$I390*$CJ$11)</f>
        <v>0</v>
      </c>
      <c r="CK390" s="110"/>
      <c r="CL390" s="109">
        <f t="shared" ref="CL390:CL398" si="1313">(CK390*$E390*$F390*$G390*$I390*$CL$11)</f>
        <v>0</v>
      </c>
      <c r="CM390" s="110"/>
      <c r="CN390" s="109">
        <f t="shared" ref="CN390:CN398" si="1314">(CM390*$E390*$F390*$G390*$I390*$CN$11)</f>
        <v>0</v>
      </c>
      <c r="CO390" s="110"/>
      <c r="CP390" s="109">
        <f t="shared" ref="CP390:CP398" si="1315">(CO390*$E390*$F390*$G390*$I390*$CP$11)</f>
        <v>0</v>
      </c>
      <c r="CQ390" s="110"/>
      <c r="CR390" s="109">
        <f t="shared" ref="CR390:CR398" si="1316">(CQ390*$E390*$F390*$G390*$J390*$CR$11)</f>
        <v>0</v>
      </c>
      <c r="CS390" s="110"/>
      <c r="CT390" s="109">
        <f t="shared" ref="CT390:CT398" si="1317">(CS390*$E390*$F390*$G390*$J390*$CT$11)</f>
        <v>0</v>
      </c>
      <c r="CU390" s="110"/>
      <c r="CV390" s="109">
        <f t="shared" ref="CV390:CV398" si="1318">(CU390*$E390*$F390*$G390*$J390*$CV$11)</f>
        <v>0</v>
      </c>
      <c r="CW390" s="132">
        <v>0</v>
      </c>
      <c r="CX390" s="109">
        <f t="shared" ref="CX390:CX398" si="1319">(CW390*$E390*$F390*$G390*$J390*$CX$11)</f>
        <v>0</v>
      </c>
      <c r="CY390" s="110"/>
      <c r="CZ390" s="116">
        <f t="shared" ref="CZ390:CZ398" si="1320">(CY390*$E390*$F390*$G390*$J390*$CZ$11)</f>
        <v>0</v>
      </c>
      <c r="DA390" s="110">
        <v>120</v>
      </c>
      <c r="DB390" s="109">
        <f t="shared" ref="DB390:DB401" si="1321">(DA390*$E390*$F390*$G390*$J390*$DB$11)</f>
        <v>6113822.3999999994</v>
      </c>
      <c r="DC390" s="134"/>
      <c r="DD390" s="109">
        <f t="shared" ref="DD390:DD398" si="1322">(DC390*$E390*$F390*$G390*$J390*$DD$11)</f>
        <v>0</v>
      </c>
      <c r="DE390" s="110"/>
      <c r="DF390" s="109">
        <f t="shared" ref="DF390:DF398" si="1323">(DE390*$E390*$F390*$G390*$J390*$DF$11)</f>
        <v>0</v>
      </c>
      <c r="DG390" s="110"/>
      <c r="DH390" s="109">
        <f t="shared" ref="DH390:DH398" si="1324">(DG390*$E390*$F390*$G390*$K390*$DH$11)</f>
        <v>0</v>
      </c>
      <c r="DI390" s="110"/>
      <c r="DJ390" s="122">
        <f t="shared" ref="DJ390:DJ398" si="1325">(DI390*$E390*$F390*$G390*$L390*$DJ$11)</f>
        <v>0</v>
      </c>
      <c r="DK390" s="123">
        <f t="shared" ref="DK390:DL407" si="1326">SUM(M390,O390,Q390,S390,U390,W390,Y390,AA390,AC390,AE390,AG390,AI390,AO390,AS390,AU390,BY390,AK390,AY390,BA390,BC390,CO390,BE390,BG390,AM390,BK390,AQ390,CQ390,BM390,CS390,BO390,BQ390,BS390,CA390,BU390,BW390,CC390,CE390,CG390,CI390,CK390,CM390,CU390,CW390,BI390,AW390,CY390,DA390,DC390,DE390,DG390,DI390)</f>
        <v>310</v>
      </c>
      <c r="DL390" s="122">
        <f t="shared" si="1326"/>
        <v>14902442.099999998</v>
      </c>
      <c r="DM390" s="1"/>
      <c r="DN390" s="1">
        <f t="shared" ref="DN390:DN407" si="1327">DK390*F390</f>
        <v>406.1</v>
      </c>
      <c r="DO390" s="52">
        <f t="shared" ref="DO390:DO407" si="1328">DK390*F390</f>
        <v>406.1</v>
      </c>
      <c r="DQ390" s="52">
        <f t="shared" ref="DQ390:DQ407" si="1329">DK390*G390</f>
        <v>310</v>
      </c>
    </row>
    <row r="391" spans="1:121" ht="58.5" hidden="1" customHeight="1" x14ac:dyDescent="0.25">
      <c r="A391" s="128"/>
      <c r="B391" s="129">
        <v>342</v>
      </c>
      <c r="C391" s="101" t="s">
        <v>861</v>
      </c>
      <c r="D391" s="102" t="s">
        <v>862</v>
      </c>
      <c r="E391" s="89">
        <v>23150</v>
      </c>
      <c r="F391" s="130">
        <v>1.82</v>
      </c>
      <c r="G391" s="104">
        <v>1</v>
      </c>
      <c r="H391" s="105"/>
      <c r="I391" s="106">
        <v>1.4</v>
      </c>
      <c r="J391" s="106">
        <v>1.68</v>
      </c>
      <c r="K391" s="106">
        <v>2.23</v>
      </c>
      <c r="L391" s="107">
        <v>2.57</v>
      </c>
      <c r="M391" s="110">
        <v>0</v>
      </c>
      <c r="N391" s="109">
        <f t="shared" si="1275"/>
        <v>0</v>
      </c>
      <c r="O391" s="110"/>
      <c r="P391" s="110">
        <f t="shared" si="1276"/>
        <v>0</v>
      </c>
      <c r="Q391" s="110"/>
      <c r="R391" s="109">
        <f t="shared" si="1277"/>
        <v>0</v>
      </c>
      <c r="S391" s="110"/>
      <c r="T391" s="109">
        <f t="shared" si="1278"/>
        <v>0</v>
      </c>
      <c r="U391" s="110"/>
      <c r="V391" s="109">
        <f t="shared" si="1279"/>
        <v>0</v>
      </c>
      <c r="W391" s="110"/>
      <c r="X391" s="109">
        <f t="shared" si="1280"/>
        <v>0</v>
      </c>
      <c r="Y391" s="110"/>
      <c r="Z391" s="109">
        <f t="shared" si="1281"/>
        <v>0</v>
      </c>
      <c r="AA391" s="110"/>
      <c r="AB391" s="109">
        <f t="shared" si="1282"/>
        <v>0</v>
      </c>
      <c r="AC391" s="110"/>
      <c r="AD391" s="109">
        <f t="shared" si="1283"/>
        <v>0</v>
      </c>
      <c r="AE391" s="110"/>
      <c r="AF391" s="109">
        <f t="shared" si="1284"/>
        <v>0</v>
      </c>
      <c r="AG391" s="112"/>
      <c r="AH391" s="109">
        <f t="shared" si="1285"/>
        <v>0</v>
      </c>
      <c r="AI391" s="110"/>
      <c r="AJ391" s="109">
        <f t="shared" si="1286"/>
        <v>0</v>
      </c>
      <c r="AK391" s="110"/>
      <c r="AL391" s="110">
        <f t="shared" si="1287"/>
        <v>0</v>
      </c>
      <c r="AM391" s="110"/>
      <c r="AN391" s="109">
        <f t="shared" si="1288"/>
        <v>0</v>
      </c>
      <c r="AO391" s="132"/>
      <c r="AP391" s="109">
        <f t="shared" si="1289"/>
        <v>0</v>
      </c>
      <c r="AQ391" s="110"/>
      <c r="AR391" s="116">
        <f t="shared" si="1290"/>
        <v>0</v>
      </c>
      <c r="AS391" s="110"/>
      <c r="AT391" s="109">
        <f t="shared" si="1291"/>
        <v>0</v>
      </c>
      <c r="AU391" s="110"/>
      <c r="AV391" s="110">
        <f t="shared" si="1292"/>
        <v>0</v>
      </c>
      <c r="AW391" s="110">
        <v>5</v>
      </c>
      <c r="AX391" s="109">
        <f t="shared" si="1293"/>
        <v>265437.90000000002</v>
      </c>
      <c r="AY391" s="110"/>
      <c r="AZ391" s="109">
        <f t="shared" si="1294"/>
        <v>0</v>
      </c>
      <c r="BA391" s="110"/>
      <c r="BB391" s="109">
        <f t="shared" si="1295"/>
        <v>0</v>
      </c>
      <c r="BC391" s="110"/>
      <c r="BD391" s="109">
        <f t="shared" si="1296"/>
        <v>0</v>
      </c>
      <c r="BE391" s="110"/>
      <c r="BF391" s="109">
        <f t="shared" si="1297"/>
        <v>0</v>
      </c>
      <c r="BG391" s="110"/>
      <c r="BH391" s="109">
        <f t="shared" si="1298"/>
        <v>0</v>
      </c>
      <c r="BI391" s="110"/>
      <c r="BJ391" s="109">
        <f t="shared" si="1299"/>
        <v>0</v>
      </c>
      <c r="BK391" s="110"/>
      <c r="BL391" s="109">
        <f t="shared" si="1300"/>
        <v>0</v>
      </c>
      <c r="BM391" s="110"/>
      <c r="BN391" s="109">
        <f t="shared" si="1301"/>
        <v>0</v>
      </c>
      <c r="BO391" s="110"/>
      <c r="BP391" s="109">
        <f t="shared" si="1302"/>
        <v>0</v>
      </c>
      <c r="BQ391" s="110"/>
      <c r="BR391" s="109">
        <f t="shared" si="1303"/>
        <v>0</v>
      </c>
      <c r="BS391" s="110"/>
      <c r="BT391" s="116">
        <f t="shared" si="1304"/>
        <v>0</v>
      </c>
      <c r="BU391" s="133"/>
      <c r="BV391" s="109">
        <f t="shared" si="1305"/>
        <v>0</v>
      </c>
      <c r="BW391" s="110"/>
      <c r="BX391" s="109">
        <f t="shared" si="1306"/>
        <v>0</v>
      </c>
      <c r="BY391" s="110"/>
      <c r="BZ391" s="109">
        <f t="shared" si="1307"/>
        <v>0</v>
      </c>
      <c r="CA391" s="110"/>
      <c r="CB391" s="109">
        <f t="shared" si="1308"/>
        <v>0</v>
      </c>
      <c r="CC391" s="134"/>
      <c r="CD391" s="110">
        <f t="shared" si="1309"/>
        <v>0</v>
      </c>
      <c r="CE391" s="110"/>
      <c r="CF391" s="109">
        <f t="shared" si="1310"/>
        <v>0</v>
      </c>
      <c r="CG391" s="110"/>
      <c r="CH391" s="109">
        <f t="shared" si="1311"/>
        <v>0</v>
      </c>
      <c r="CI391" s="110"/>
      <c r="CJ391" s="109">
        <f t="shared" si="1312"/>
        <v>0</v>
      </c>
      <c r="CK391" s="110"/>
      <c r="CL391" s="109">
        <f t="shared" si="1313"/>
        <v>0</v>
      </c>
      <c r="CM391" s="110"/>
      <c r="CN391" s="109">
        <f t="shared" si="1314"/>
        <v>0</v>
      </c>
      <c r="CO391" s="110"/>
      <c r="CP391" s="109">
        <f t="shared" si="1315"/>
        <v>0</v>
      </c>
      <c r="CQ391" s="110"/>
      <c r="CR391" s="109">
        <f t="shared" si="1316"/>
        <v>0</v>
      </c>
      <c r="CS391" s="110"/>
      <c r="CT391" s="109">
        <f t="shared" si="1317"/>
        <v>0</v>
      </c>
      <c r="CU391" s="110"/>
      <c r="CV391" s="109">
        <f t="shared" si="1318"/>
        <v>0</v>
      </c>
      <c r="CW391" s="132"/>
      <c r="CX391" s="109">
        <f t="shared" si="1319"/>
        <v>0</v>
      </c>
      <c r="CY391" s="110"/>
      <c r="CZ391" s="116">
        <f t="shared" si="1320"/>
        <v>0</v>
      </c>
      <c r="DA391" s="110">
        <v>50</v>
      </c>
      <c r="DB391" s="109">
        <f t="shared" si="1321"/>
        <v>3539172</v>
      </c>
      <c r="DC391" s="134"/>
      <c r="DD391" s="109">
        <f t="shared" si="1322"/>
        <v>0</v>
      </c>
      <c r="DE391" s="110"/>
      <c r="DF391" s="109">
        <f t="shared" si="1323"/>
        <v>0</v>
      </c>
      <c r="DG391" s="110"/>
      <c r="DH391" s="109">
        <f t="shared" si="1324"/>
        <v>0</v>
      </c>
      <c r="DI391" s="110"/>
      <c r="DJ391" s="122">
        <f t="shared" si="1325"/>
        <v>0</v>
      </c>
      <c r="DK391" s="123">
        <f t="shared" si="1326"/>
        <v>55</v>
      </c>
      <c r="DL391" s="122">
        <f t="shared" si="1326"/>
        <v>3804609.9</v>
      </c>
      <c r="DM391" s="1"/>
      <c r="DN391" s="1">
        <f t="shared" si="1327"/>
        <v>100.10000000000001</v>
      </c>
      <c r="DO391" s="52">
        <f t="shared" si="1328"/>
        <v>100.10000000000001</v>
      </c>
      <c r="DQ391" s="52">
        <f t="shared" si="1329"/>
        <v>55</v>
      </c>
    </row>
    <row r="392" spans="1:121" ht="54" hidden="1" customHeight="1" x14ac:dyDescent="0.25">
      <c r="A392" s="128"/>
      <c r="B392" s="129">
        <v>343</v>
      </c>
      <c r="C392" s="101" t="s">
        <v>863</v>
      </c>
      <c r="D392" s="102" t="s">
        <v>864</v>
      </c>
      <c r="E392" s="89">
        <v>23150</v>
      </c>
      <c r="F392" s="130">
        <v>3.12</v>
      </c>
      <c r="G392" s="104">
        <v>1</v>
      </c>
      <c r="H392" s="105"/>
      <c r="I392" s="106">
        <v>1.4</v>
      </c>
      <c r="J392" s="106">
        <v>1.68</v>
      </c>
      <c r="K392" s="106">
        <v>2.23</v>
      </c>
      <c r="L392" s="107">
        <v>2.57</v>
      </c>
      <c r="M392" s="110">
        <v>0</v>
      </c>
      <c r="N392" s="109">
        <f t="shared" si="1275"/>
        <v>0</v>
      </c>
      <c r="O392" s="110"/>
      <c r="P392" s="110">
        <f t="shared" si="1276"/>
        <v>0</v>
      </c>
      <c r="Q392" s="110"/>
      <c r="R392" s="109">
        <f t="shared" si="1277"/>
        <v>0</v>
      </c>
      <c r="S392" s="110"/>
      <c r="T392" s="109">
        <f t="shared" si="1278"/>
        <v>0</v>
      </c>
      <c r="U392" s="110"/>
      <c r="V392" s="109">
        <f t="shared" si="1279"/>
        <v>0</v>
      </c>
      <c r="W392" s="110"/>
      <c r="X392" s="109">
        <f t="shared" si="1280"/>
        <v>0</v>
      </c>
      <c r="Y392" s="110"/>
      <c r="Z392" s="109">
        <f t="shared" si="1281"/>
        <v>0</v>
      </c>
      <c r="AA392" s="110"/>
      <c r="AB392" s="109">
        <f t="shared" si="1282"/>
        <v>0</v>
      </c>
      <c r="AC392" s="110"/>
      <c r="AD392" s="109">
        <f t="shared" si="1283"/>
        <v>0</v>
      </c>
      <c r="AE392" s="110"/>
      <c r="AF392" s="109">
        <f t="shared" si="1284"/>
        <v>0</v>
      </c>
      <c r="AG392" s="112"/>
      <c r="AH392" s="109">
        <f t="shared" si="1285"/>
        <v>0</v>
      </c>
      <c r="AI392" s="110"/>
      <c r="AJ392" s="109">
        <f t="shared" si="1286"/>
        <v>0</v>
      </c>
      <c r="AK392" s="110"/>
      <c r="AL392" s="110">
        <f t="shared" si="1287"/>
        <v>0</v>
      </c>
      <c r="AM392" s="110"/>
      <c r="AN392" s="109">
        <f t="shared" si="1288"/>
        <v>0</v>
      </c>
      <c r="AO392" s="132"/>
      <c r="AP392" s="109">
        <f t="shared" si="1289"/>
        <v>0</v>
      </c>
      <c r="AQ392" s="110"/>
      <c r="AR392" s="116">
        <f t="shared" si="1290"/>
        <v>0</v>
      </c>
      <c r="AS392" s="110"/>
      <c r="AT392" s="109">
        <f t="shared" si="1291"/>
        <v>0</v>
      </c>
      <c r="AU392" s="110"/>
      <c r="AV392" s="110">
        <f t="shared" si="1292"/>
        <v>0</v>
      </c>
      <c r="AW392" s="110">
        <v>5</v>
      </c>
      <c r="AX392" s="109">
        <f t="shared" si="1293"/>
        <v>455036.39999999997</v>
      </c>
      <c r="AY392" s="110"/>
      <c r="AZ392" s="109">
        <f t="shared" si="1294"/>
        <v>0</v>
      </c>
      <c r="BA392" s="110"/>
      <c r="BB392" s="109">
        <f t="shared" si="1295"/>
        <v>0</v>
      </c>
      <c r="BC392" s="110"/>
      <c r="BD392" s="109">
        <f t="shared" si="1296"/>
        <v>0</v>
      </c>
      <c r="BE392" s="110"/>
      <c r="BF392" s="109">
        <f t="shared" si="1297"/>
        <v>0</v>
      </c>
      <c r="BG392" s="110"/>
      <c r="BH392" s="109">
        <f t="shared" si="1298"/>
        <v>0</v>
      </c>
      <c r="BI392" s="110"/>
      <c r="BJ392" s="109">
        <f t="shared" si="1299"/>
        <v>0</v>
      </c>
      <c r="BK392" s="110"/>
      <c r="BL392" s="109">
        <f t="shared" si="1300"/>
        <v>0</v>
      </c>
      <c r="BM392" s="110"/>
      <c r="BN392" s="109">
        <f t="shared" si="1301"/>
        <v>0</v>
      </c>
      <c r="BO392" s="110"/>
      <c r="BP392" s="109">
        <f t="shared" si="1302"/>
        <v>0</v>
      </c>
      <c r="BQ392" s="110"/>
      <c r="BR392" s="109">
        <f t="shared" si="1303"/>
        <v>0</v>
      </c>
      <c r="BS392" s="110"/>
      <c r="BT392" s="116">
        <f t="shared" si="1304"/>
        <v>0</v>
      </c>
      <c r="BU392" s="133"/>
      <c r="BV392" s="109">
        <f t="shared" si="1305"/>
        <v>0</v>
      </c>
      <c r="BW392" s="110"/>
      <c r="BX392" s="109">
        <f t="shared" si="1306"/>
        <v>0</v>
      </c>
      <c r="BY392" s="110"/>
      <c r="BZ392" s="109">
        <f t="shared" si="1307"/>
        <v>0</v>
      </c>
      <c r="CA392" s="110"/>
      <c r="CB392" s="109">
        <f t="shared" si="1308"/>
        <v>0</v>
      </c>
      <c r="CC392" s="134"/>
      <c r="CD392" s="110">
        <f t="shared" si="1309"/>
        <v>0</v>
      </c>
      <c r="CE392" s="110"/>
      <c r="CF392" s="109">
        <f t="shared" si="1310"/>
        <v>0</v>
      </c>
      <c r="CG392" s="110"/>
      <c r="CH392" s="109">
        <f t="shared" si="1311"/>
        <v>0</v>
      </c>
      <c r="CI392" s="110"/>
      <c r="CJ392" s="109">
        <f t="shared" si="1312"/>
        <v>0</v>
      </c>
      <c r="CK392" s="110"/>
      <c r="CL392" s="109">
        <f t="shared" si="1313"/>
        <v>0</v>
      </c>
      <c r="CM392" s="110"/>
      <c r="CN392" s="109">
        <f t="shared" si="1314"/>
        <v>0</v>
      </c>
      <c r="CO392" s="110"/>
      <c r="CP392" s="109">
        <f t="shared" si="1315"/>
        <v>0</v>
      </c>
      <c r="CQ392" s="110"/>
      <c r="CR392" s="109">
        <f t="shared" si="1316"/>
        <v>0</v>
      </c>
      <c r="CS392" s="110"/>
      <c r="CT392" s="109">
        <f t="shared" si="1317"/>
        <v>0</v>
      </c>
      <c r="CU392" s="110"/>
      <c r="CV392" s="109">
        <f t="shared" si="1318"/>
        <v>0</v>
      </c>
      <c r="CW392" s="132"/>
      <c r="CX392" s="109">
        <f t="shared" si="1319"/>
        <v>0</v>
      </c>
      <c r="CY392" s="110"/>
      <c r="CZ392" s="116">
        <f t="shared" si="1320"/>
        <v>0</v>
      </c>
      <c r="DA392" s="110"/>
      <c r="DB392" s="109">
        <f t="shared" si="1321"/>
        <v>0</v>
      </c>
      <c r="DC392" s="134"/>
      <c r="DD392" s="109">
        <f t="shared" si="1322"/>
        <v>0</v>
      </c>
      <c r="DE392" s="110"/>
      <c r="DF392" s="109">
        <f t="shared" si="1323"/>
        <v>0</v>
      </c>
      <c r="DG392" s="110"/>
      <c r="DH392" s="109">
        <f t="shared" si="1324"/>
        <v>0</v>
      </c>
      <c r="DI392" s="110"/>
      <c r="DJ392" s="122">
        <f t="shared" si="1325"/>
        <v>0</v>
      </c>
      <c r="DK392" s="123">
        <f t="shared" si="1326"/>
        <v>5</v>
      </c>
      <c r="DL392" s="122">
        <f t="shared" si="1326"/>
        <v>455036.39999999997</v>
      </c>
      <c r="DM392" s="1"/>
      <c r="DN392" s="1">
        <f t="shared" si="1327"/>
        <v>15.600000000000001</v>
      </c>
      <c r="DO392" s="52">
        <f t="shared" si="1328"/>
        <v>15.600000000000001</v>
      </c>
      <c r="DQ392" s="52">
        <f t="shared" si="1329"/>
        <v>5</v>
      </c>
    </row>
    <row r="393" spans="1:121" ht="59.25" hidden="1" customHeight="1" x14ac:dyDescent="0.25">
      <c r="A393" s="128"/>
      <c r="B393" s="129">
        <v>344</v>
      </c>
      <c r="C393" s="101" t="s">
        <v>865</v>
      </c>
      <c r="D393" s="102" t="s">
        <v>866</v>
      </c>
      <c r="E393" s="89">
        <v>23150</v>
      </c>
      <c r="F393" s="130">
        <v>8.6</v>
      </c>
      <c r="G393" s="104">
        <v>1</v>
      </c>
      <c r="H393" s="105"/>
      <c r="I393" s="106">
        <v>1.4</v>
      </c>
      <c r="J393" s="106">
        <v>1.68</v>
      </c>
      <c r="K393" s="106">
        <v>2.23</v>
      </c>
      <c r="L393" s="107">
        <v>2.57</v>
      </c>
      <c r="M393" s="110">
        <v>0</v>
      </c>
      <c r="N393" s="109">
        <f t="shared" si="1275"/>
        <v>0</v>
      </c>
      <c r="O393" s="110"/>
      <c r="P393" s="110">
        <f t="shared" si="1276"/>
        <v>0</v>
      </c>
      <c r="Q393" s="110"/>
      <c r="R393" s="109">
        <f t="shared" si="1277"/>
        <v>0</v>
      </c>
      <c r="S393" s="110"/>
      <c r="T393" s="109">
        <f t="shared" si="1278"/>
        <v>0</v>
      </c>
      <c r="U393" s="110"/>
      <c r="V393" s="109">
        <f t="shared" si="1279"/>
        <v>0</v>
      </c>
      <c r="W393" s="110"/>
      <c r="X393" s="109">
        <f t="shared" si="1280"/>
        <v>0</v>
      </c>
      <c r="Y393" s="110"/>
      <c r="Z393" s="109">
        <f t="shared" si="1281"/>
        <v>0</v>
      </c>
      <c r="AA393" s="110"/>
      <c r="AB393" s="109">
        <f t="shared" si="1282"/>
        <v>0</v>
      </c>
      <c r="AC393" s="110"/>
      <c r="AD393" s="109">
        <f t="shared" si="1283"/>
        <v>0</v>
      </c>
      <c r="AE393" s="110"/>
      <c r="AF393" s="109">
        <f t="shared" si="1284"/>
        <v>0</v>
      </c>
      <c r="AG393" s="112"/>
      <c r="AH393" s="109">
        <f t="shared" si="1285"/>
        <v>0</v>
      </c>
      <c r="AI393" s="110"/>
      <c r="AJ393" s="109">
        <f t="shared" si="1286"/>
        <v>0</v>
      </c>
      <c r="AK393" s="110"/>
      <c r="AL393" s="110">
        <f t="shared" si="1287"/>
        <v>0</v>
      </c>
      <c r="AM393" s="110"/>
      <c r="AN393" s="109">
        <f t="shared" si="1288"/>
        <v>0</v>
      </c>
      <c r="AO393" s="132">
        <v>0</v>
      </c>
      <c r="AP393" s="109">
        <f t="shared" si="1289"/>
        <v>0</v>
      </c>
      <c r="AQ393" s="110"/>
      <c r="AR393" s="116">
        <f t="shared" si="1290"/>
        <v>0</v>
      </c>
      <c r="AS393" s="110"/>
      <c r="AT393" s="109">
        <f t="shared" si="1291"/>
        <v>0</v>
      </c>
      <c r="AU393" s="110"/>
      <c r="AV393" s="110">
        <f t="shared" si="1292"/>
        <v>0</v>
      </c>
      <c r="AW393" s="110"/>
      <c r="AX393" s="109">
        <f t="shared" si="1293"/>
        <v>0</v>
      </c>
      <c r="AY393" s="110"/>
      <c r="AZ393" s="109">
        <f t="shared" si="1294"/>
        <v>0</v>
      </c>
      <c r="BA393" s="110"/>
      <c r="BB393" s="109">
        <f t="shared" si="1295"/>
        <v>0</v>
      </c>
      <c r="BC393" s="110"/>
      <c r="BD393" s="109">
        <f t="shared" si="1296"/>
        <v>0</v>
      </c>
      <c r="BE393" s="110"/>
      <c r="BF393" s="109">
        <f t="shared" si="1297"/>
        <v>0</v>
      </c>
      <c r="BG393" s="110"/>
      <c r="BH393" s="109">
        <f t="shared" si="1298"/>
        <v>0</v>
      </c>
      <c r="BI393" s="110"/>
      <c r="BJ393" s="109">
        <f t="shared" si="1299"/>
        <v>0</v>
      </c>
      <c r="BK393" s="110"/>
      <c r="BL393" s="109">
        <f t="shared" si="1300"/>
        <v>0</v>
      </c>
      <c r="BM393" s="110"/>
      <c r="BN393" s="109">
        <f t="shared" si="1301"/>
        <v>0</v>
      </c>
      <c r="BO393" s="110"/>
      <c r="BP393" s="109">
        <f t="shared" si="1302"/>
        <v>0</v>
      </c>
      <c r="BQ393" s="110"/>
      <c r="BR393" s="109">
        <f t="shared" si="1303"/>
        <v>0</v>
      </c>
      <c r="BS393" s="110"/>
      <c r="BT393" s="116">
        <f t="shared" si="1304"/>
        <v>0</v>
      </c>
      <c r="BU393" s="133"/>
      <c r="BV393" s="109">
        <f t="shared" si="1305"/>
        <v>0</v>
      </c>
      <c r="BW393" s="110"/>
      <c r="BX393" s="109">
        <f t="shared" si="1306"/>
        <v>0</v>
      </c>
      <c r="BY393" s="110"/>
      <c r="BZ393" s="109">
        <f t="shared" si="1307"/>
        <v>0</v>
      </c>
      <c r="CA393" s="110"/>
      <c r="CB393" s="109">
        <f t="shared" si="1308"/>
        <v>0</v>
      </c>
      <c r="CC393" s="134"/>
      <c r="CD393" s="110">
        <f t="shared" si="1309"/>
        <v>0</v>
      </c>
      <c r="CE393" s="110"/>
      <c r="CF393" s="109">
        <f t="shared" si="1310"/>
        <v>0</v>
      </c>
      <c r="CG393" s="110"/>
      <c r="CH393" s="109">
        <f t="shared" si="1311"/>
        <v>0</v>
      </c>
      <c r="CI393" s="110"/>
      <c r="CJ393" s="109">
        <f t="shared" si="1312"/>
        <v>0</v>
      </c>
      <c r="CK393" s="110"/>
      <c r="CL393" s="109">
        <f t="shared" si="1313"/>
        <v>0</v>
      </c>
      <c r="CM393" s="110"/>
      <c r="CN393" s="109">
        <f t="shared" si="1314"/>
        <v>0</v>
      </c>
      <c r="CO393" s="110"/>
      <c r="CP393" s="109">
        <f t="shared" si="1315"/>
        <v>0</v>
      </c>
      <c r="CQ393" s="110"/>
      <c r="CR393" s="109">
        <f t="shared" si="1316"/>
        <v>0</v>
      </c>
      <c r="CS393" s="110"/>
      <c r="CT393" s="109">
        <f t="shared" si="1317"/>
        <v>0</v>
      </c>
      <c r="CU393" s="110"/>
      <c r="CV393" s="109">
        <f t="shared" si="1318"/>
        <v>0</v>
      </c>
      <c r="CW393" s="132">
        <v>0</v>
      </c>
      <c r="CX393" s="109">
        <f t="shared" si="1319"/>
        <v>0</v>
      </c>
      <c r="CY393" s="110"/>
      <c r="CZ393" s="116">
        <f t="shared" si="1320"/>
        <v>0</v>
      </c>
      <c r="DA393" s="110">
        <v>20</v>
      </c>
      <c r="DB393" s="109">
        <f t="shared" si="1321"/>
        <v>6689424</v>
      </c>
      <c r="DC393" s="134"/>
      <c r="DD393" s="109">
        <f t="shared" si="1322"/>
        <v>0</v>
      </c>
      <c r="DE393" s="110"/>
      <c r="DF393" s="109">
        <f t="shared" si="1323"/>
        <v>0</v>
      </c>
      <c r="DG393" s="110"/>
      <c r="DH393" s="109">
        <f t="shared" si="1324"/>
        <v>0</v>
      </c>
      <c r="DI393" s="110"/>
      <c r="DJ393" s="122">
        <f t="shared" si="1325"/>
        <v>0</v>
      </c>
      <c r="DK393" s="123">
        <f t="shared" si="1326"/>
        <v>20</v>
      </c>
      <c r="DL393" s="122">
        <f t="shared" si="1326"/>
        <v>6689424</v>
      </c>
      <c r="DM393" s="1"/>
      <c r="DN393" s="1">
        <f t="shared" si="1327"/>
        <v>172</v>
      </c>
      <c r="DO393" s="52">
        <f t="shared" si="1328"/>
        <v>172</v>
      </c>
      <c r="DQ393" s="52">
        <f t="shared" si="1329"/>
        <v>20</v>
      </c>
    </row>
    <row r="394" spans="1:121" ht="67.5" hidden="1" customHeight="1" x14ac:dyDescent="0.25">
      <c r="A394" s="128"/>
      <c r="B394" s="129">
        <v>345</v>
      </c>
      <c r="C394" s="101" t="s">
        <v>867</v>
      </c>
      <c r="D394" s="102" t="s">
        <v>868</v>
      </c>
      <c r="E394" s="89">
        <v>23150</v>
      </c>
      <c r="F394" s="130">
        <v>1.24</v>
      </c>
      <c r="G394" s="104">
        <v>1</v>
      </c>
      <c r="H394" s="105"/>
      <c r="I394" s="106">
        <v>1.4</v>
      </c>
      <c r="J394" s="106">
        <v>1.68</v>
      </c>
      <c r="K394" s="106">
        <v>2.23</v>
      </c>
      <c r="L394" s="107">
        <v>2.57</v>
      </c>
      <c r="M394" s="110">
        <v>120</v>
      </c>
      <c r="N394" s="109">
        <f t="shared" si="1275"/>
        <v>5304868.8000000007</v>
      </c>
      <c r="O394" s="110"/>
      <c r="P394" s="110">
        <f t="shared" si="1276"/>
        <v>0</v>
      </c>
      <c r="Q394" s="110"/>
      <c r="R394" s="109">
        <f t="shared" si="1277"/>
        <v>0</v>
      </c>
      <c r="S394" s="110"/>
      <c r="T394" s="109">
        <f t="shared" si="1278"/>
        <v>0</v>
      </c>
      <c r="U394" s="110"/>
      <c r="V394" s="109">
        <f t="shared" si="1279"/>
        <v>0</v>
      </c>
      <c r="W394" s="110"/>
      <c r="X394" s="109">
        <f t="shared" si="1280"/>
        <v>0</v>
      </c>
      <c r="Y394" s="110"/>
      <c r="Z394" s="109">
        <f t="shared" si="1281"/>
        <v>0</v>
      </c>
      <c r="AA394" s="110"/>
      <c r="AB394" s="109">
        <f t="shared" si="1282"/>
        <v>0</v>
      </c>
      <c r="AC394" s="110"/>
      <c r="AD394" s="109">
        <f t="shared" si="1283"/>
        <v>0</v>
      </c>
      <c r="AE394" s="110"/>
      <c r="AF394" s="109">
        <f t="shared" si="1284"/>
        <v>0</v>
      </c>
      <c r="AG394" s="112"/>
      <c r="AH394" s="109">
        <f t="shared" si="1285"/>
        <v>0</v>
      </c>
      <c r="AI394" s="110"/>
      <c r="AJ394" s="109">
        <f t="shared" si="1286"/>
        <v>0</v>
      </c>
      <c r="AK394" s="110"/>
      <c r="AL394" s="110">
        <f t="shared" si="1287"/>
        <v>0</v>
      </c>
      <c r="AM394" s="110"/>
      <c r="AN394" s="109">
        <f t="shared" si="1288"/>
        <v>0</v>
      </c>
      <c r="AO394" s="132"/>
      <c r="AP394" s="109">
        <f t="shared" si="1289"/>
        <v>0</v>
      </c>
      <c r="AQ394" s="110"/>
      <c r="AR394" s="116">
        <f t="shared" si="1290"/>
        <v>0</v>
      </c>
      <c r="AS394" s="110"/>
      <c r="AT394" s="109">
        <f t="shared" si="1291"/>
        <v>0</v>
      </c>
      <c r="AU394" s="110"/>
      <c r="AV394" s="110">
        <f t="shared" si="1292"/>
        <v>0</v>
      </c>
      <c r="AW394" s="110">
        <v>140</v>
      </c>
      <c r="AX394" s="109">
        <f t="shared" si="1293"/>
        <v>5063738.4000000004</v>
      </c>
      <c r="AY394" s="110"/>
      <c r="AZ394" s="109">
        <f t="shared" si="1294"/>
        <v>0</v>
      </c>
      <c r="BA394" s="110"/>
      <c r="BB394" s="109">
        <f t="shared" si="1295"/>
        <v>0</v>
      </c>
      <c r="BC394" s="110"/>
      <c r="BD394" s="109">
        <f t="shared" si="1296"/>
        <v>0</v>
      </c>
      <c r="BE394" s="110"/>
      <c r="BF394" s="109">
        <f t="shared" si="1297"/>
        <v>0</v>
      </c>
      <c r="BG394" s="110"/>
      <c r="BH394" s="109">
        <f t="shared" si="1298"/>
        <v>0</v>
      </c>
      <c r="BI394" s="110"/>
      <c r="BJ394" s="109">
        <f t="shared" si="1299"/>
        <v>0</v>
      </c>
      <c r="BK394" s="110"/>
      <c r="BL394" s="109">
        <f t="shared" si="1300"/>
        <v>0</v>
      </c>
      <c r="BM394" s="110"/>
      <c r="BN394" s="109">
        <f t="shared" si="1301"/>
        <v>0</v>
      </c>
      <c r="BO394" s="110"/>
      <c r="BP394" s="109">
        <f t="shared" si="1302"/>
        <v>0</v>
      </c>
      <c r="BQ394" s="110"/>
      <c r="BR394" s="109">
        <f t="shared" si="1303"/>
        <v>0</v>
      </c>
      <c r="BS394" s="110"/>
      <c r="BT394" s="116">
        <f t="shared" si="1304"/>
        <v>0</v>
      </c>
      <c r="BU394" s="133"/>
      <c r="BV394" s="109">
        <f t="shared" si="1305"/>
        <v>0</v>
      </c>
      <c r="BW394" s="110"/>
      <c r="BX394" s="109">
        <f t="shared" si="1306"/>
        <v>0</v>
      </c>
      <c r="BY394" s="110"/>
      <c r="BZ394" s="109">
        <f t="shared" si="1307"/>
        <v>0</v>
      </c>
      <c r="CA394" s="110"/>
      <c r="CB394" s="109">
        <f t="shared" si="1308"/>
        <v>0</v>
      </c>
      <c r="CC394" s="134"/>
      <c r="CD394" s="110">
        <f t="shared" si="1309"/>
        <v>0</v>
      </c>
      <c r="CE394" s="110"/>
      <c r="CF394" s="109">
        <f t="shared" si="1310"/>
        <v>0</v>
      </c>
      <c r="CG394" s="110"/>
      <c r="CH394" s="109">
        <f t="shared" si="1311"/>
        <v>0</v>
      </c>
      <c r="CI394" s="110"/>
      <c r="CJ394" s="109">
        <f t="shared" si="1312"/>
        <v>0</v>
      </c>
      <c r="CK394" s="110"/>
      <c r="CL394" s="109">
        <f t="shared" si="1313"/>
        <v>0</v>
      </c>
      <c r="CM394" s="110"/>
      <c r="CN394" s="109">
        <f t="shared" si="1314"/>
        <v>0</v>
      </c>
      <c r="CO394" s="110"/>
      <c r="CP394" s="109">
        <f t="shared" si="1315"/>
        <v>0</v>
      </c>
      <c r="CQ394" s="110"/>
      <c r="CR394" s="109">
        <f t="shared" si="1316"/>
        <v>0</v>
      </c>
      <c r="CS394" s="110"/>
      <c r="CT394" s="109">
        <f t="shared" si="1317"/>
        <v>0</v>
      </c>
      <c r="CU394" s="110"/>
      <c r="CV394" s="109">
        <f t="shared" si="1318"/>
        <v>0</v>
      </c>
      <c r="CW394" s="132"/>
      <c r="CX394" s="109">
        <f t="shared" si="1319"/>
        <v>0</v>
      </c>
      <c r="CY394" s="110"/>
      <c r="CZ394" s="116">
        <f t="shared" si="1320"/>
        <v>0</v>
      </c>
      <c r="DA394" s="110"/>
      <c r="DB394" s="109">
        <f t="shared" si="1321"/>
        <v>0</v>
      </c>
      <c r="DC394" s="134"/>
      <c r="DD394" s="109">
        <f t="shared" si="1322"/>
        <v>0</v>
      </c>
      <c r="DE394" s="110"/>
      <c r="DF394" s="109">
        <f t="shared" si="1323"/>
        <v>0</v>
      </c>
      <c r="DG394" s="110"/>
      <c r="DH394" s="109">
        <f t="shared" si="1324"/>
        <v>0</v>
      </c>
      <c r="DI394" s="110"/>
      <c r="DJ394" s="122">
        <f t="shared" si="1325"/>
        <v>0</v>
      </c>
      <c r="DK394" s="123">
        <f t="shared" si="1326"/>
        <v>260</v>
      </c>
      <c r="DL394" s="122">
        <f t="shared" si="1326"/>
        <v>10368607.200000001</v>
      </c>
      <c r="DM394" s="1"/>
      <c r="DN394" s="1">
        <f t="shared" si="1327"/>
        <v>322.39999999999998</v>
      </c>
      <c r="DO394" s="52">
        <f t="shared" si="1328"/>
        <v>322.39999999999998</v>
      </c>
      <c r="DQ394" s="52">
        <f t="shared" si="1329"/>
        <v>260</v>
      </c>
    </row>
    <row r="395" spans="1:121" ht="69" hidden="1" customHeight="1" x14ac:dyDescent="0.25">
      <c r="A395" s="128"/>
      <c r="B395" s="129">
        <v>346</v>
      </c>
      <c r="C395" s="101" t="s">
        <v>869</v>
      </c>
      <c r="D395" s="102" t="s">
        <v>870</v>
      </c>
      <c r="E395" s="89">
        <v>23150</v>
      </c>
      <c r="F395" s="130">
        <v>1.67</v>
      </c>
      <c r="G395" s="104">
        <v>1</v>
      </c>
      <c r="H395" s="105"/>
      <c r="I395" s="106">
        <v>1.4</v>
      </c>
      <c r="J395" s="106">
        <v>1.68</v>
      </c>
      <c r="K395" s="106">
        <v>2.23</v>
      </c>
      <c r="L395" s="107">
        <v>2.57</v>
      </c>
      <c r="M395" s="110">
        <v>0</v>
      </c>
      <c r="N395" s="109">
        <f t="shared" si="1275"/>
        <v>0</v>
      </c>
      <c r="O395" s="110"/>
      <c r="P395" s="110">
        <f t="shared" si="1276"/>
        <v>0</v>
      </c>
      <c r="Q395" s="110"/>
      <c r="R395" s="109">
        <f t="shared" si="1277"/>
        <v>0</v>
      </c>
      <c r="S395" s="110"/>
      <c r="T395" s="109">
        <f t="shared" si="1278"/>
        <v>0</v>
      </c>
      <c r="U395" s="110"/>
      <c r="V395" s="109">
        <f t="shared" si="1279"/>
        <v>0</v>
      </c>
      <c r="W395" s="110"/>
      <c r="X395" s="109">
        <f t="shared" si="1280"/>
        <v>0</v>
      </c>
      <c r="Y395" s="110"/>
      <c r="Z395" s="109">
        <f t="shared" si="1281"/>
        <v>0</v>
      </c>
      <c r="AA395" s="110"/>
      <c r="AB395" s="109">
        <f t="shared" si="1282"/>
        <v>0</v>
      </c>
      <c r="AC395" s="110"/>
      <c r="AD395" s="109">
        <f t="shared" si="1283"/>
        <v>0</v>
      </c>
      <c r="AE395" s="110"/>
      <c r="AF395" s="109">
        <f t="shared" si="1284"/>
        <v>0</v>
      </c>
      <c r="AG395" s="112"/>
      <c r="AH395" s="109">
        <f t="shared" si="1285"/>
        <v>0</v>
      </c>
      <c r="AI395" s="110"/>
      <c r="AJ395" s="109">
        <f t="shared" si="1286"/>
        <v>0</v>
      </c>
      <c r="AK395" s="110"/>
      <c r="AL395" s="110">
        <f t="shared" si="1287"/>
        <v>0</v>
      </c>
      <c r="AM395" s="110"/>
      <c r="AN395" s="109">
        <f t="shared" si="1288"/>
        <v>0</v>
      </c>
      <c r="AO395" s="132"/>
      <c r="AP395" s="109">
        <f t="shared" si="1289"/>
        <v>0</v>
      </c>
      <c r="AQ395" s="110"/>
      <c r="AR395" s="116">
        <f t="shared" si="1290"/>
        <v>0</v>
      </c>
      <c r="AS395" s="110"/>
      <c r="AT395" s="109">
        <f t="shared" si="1291"/>
        <v>0</v>
      </c>
      <c r="AU395" s="110"/>
      <c r="AV395" s="110">
        <f t="shared" si="1292"/>
        <v>0</v>
      </c>
      <c r="AW395" s="110">
        <v>30</v>
      </c>
      <c r="AX395" s="109">
        <f t="shared" si="1293"/>
        <v>1461366.9000000001</v>
      </c>
      <c r="AY395" s="110"/>
      <c r="AZ395" s="109">
        <f t="shared" si="1294"/>
        <v>0</v>
      </c>
      <c r="BA395" s="110"/>
      <c r="BB395" s="109">
        <f t="shared" si="1295"/>
        <v>0</v>
      </c>
      <c r="BC395" s="110"/>
      <c r="BD395" s="109">
        <f t="shared" si="1296"/>
        <v>0</v>
      </c>
      <c r="BE395" s="110"/>
      <c r="BF395" s="109">
        <f t="shared" si="1297"/>
        <v>0</v>
      </c>
      <c r="BG395" s="110"/>
      <c r="BH395" s="109">
        <f t="shared" si="1298"/>
        <v>0</v>
      </c>
      <c r="BI395" s="110"/>
      <c r="BJ395" s="109">
        <f t="shared" si="1299"/>
        <v>0</v>
      </c>
      <c r="BK395" s="110"/>
      <c r="BL395" s="109">
        <f t="shared" si="1300"/>
        <v>0</v>
      </c>
      <c r="BM395" s="110"/>
      <c r="BN395" s="109">
        <f t="shared" si="1301"/>
        <v>0</v>
      </c>
      <c r="BO395" s="110"/>
      <c r="BP395" s="109">
        <f t="shared" si="1302"/>
        <v>0</v>
      </c>
      <c r="BQ395" s="110"/>
      <c r="BR395" s="109">
        <f t="shared" si="1303"/>
        <v>0</v>
      </c>
      <c r="BS395" s="110"/>
      <c r="BT395" s="116">
        <f t="shared" si="1304"/>
        <v>0</v>
      </c>
      <c r="BU395" s="133"/>
      <c r="BV395" s="109">
        <f t="shared" si="1305"/>
        <v>0</v>
      </c>
      <c r="BW395" s="110"/>
      <c r="BX395" s="109">
        <f t="shared" si="1306"/>
        <v>0</v>
      </c>
      <c r="BY395" s="110"/>
      <c r="BZ395" s="109">
        <f t="shared" si="1307"/>
        <v>0</v>
      </c>
      <c r="CA395" s="110"/>
      <c r="CB395" s="109">
        <f t="shared" si="1308"/>
        <v>0</v>
      </c>
      <c r="CC395" s="134"/>
      <c r="CD395" s="110">
        <f t="shared" si="1309"/>
        <v>0</v>
      </c>
      <c r="CE395" s="110"/>
      <c r="CF395" s="109">
        <f t="shared" si="1310"/>
        <v>0</v>
      </c>
      <c r="CG395" s="110"/>
      <c r="CH395" s="109">
        <f t="shared" si="1311"/>
        <v>0</v>
      </c>
      <c r="CI395" s="110"/>
      <c r="CJ395" s="109">
        <f t="shared" si="1312"/>
        <v>0</v>
      </c>
      <c r="CK395" s="110"/>
      <c r="CL395" s="109">
        <f t="shared" si="1313"/>
        <v>0</v>
      </c>
      <c r="CM395" s="110"/>
      <c r="CN395" s="109">
        <f t="shared" si="1314"/>
        <v>0</v>
      </c>
      <c r="CO395" s="110"/>
      <c r="CP395" s="109">
        <f t="shared" si="1315"/>
        <v>0</v>
      </c>
      <c r="CQ395" s="110"/>
      <c r="CR395" s="109">
        <f t="shared" si="1316"/>
        <v>0</v>
      </c>
      <c r="CS395" s="110"/>
      <c r="CT395" s="109">
        <f t="shared" si="1317"/>
        <v>0</v>
      </c>
      <c r="CU395" s="110"/>
      <c r="CV395" s="109">
        <f t="shared" si="1318"/>
        <v>0</v>
      </c>
      <c r="CW395" s="132"/>
      <c r="CX395" s="109">
        <f t="shared" si="1319"/>
        <v>0</v>
      </c>
      <c r="CY395" s="110"/>
      <c r="CZ395" s="116">
        <f t="shared" si="1320"/>
        <v>0</v>
      </c>
      <c r="DA395" s="110"/>
      <c r="DB395" s="109">
        <f t="shared" si="1321"/>
        <v>0</v>
      </c>
      <c r="DC395" s="134"/>
      <c r="DD395" s="109">
        <f t="shared" si="1322"/>
        <v>0</v>
      </c>
      <c r="DE395" s="110"/>
      <c r="DF395" s="109">
        <f t="shared" si="1323"/>
        <v>0</v>
      </c>
      <c r="DG395" s="110"/>
      <c r="DH395" s="109">
        <f t="shared" si="1324"/>
        <v>0</v>
      </c>
      <c r="DI395" s="110"/>
      <c r="DJ395" s="122">
        <f t="shared" si="1325"/>
        <v>0</v>
      </c>
      <c r="DK395" s="123">
        <f t="shared" si="1326"/>
        <v>30</v>
      </c>
      <c r="DL395" s="122">
        <f t="shared" si="1326"/>
        <v>1461366.9000000001</v>
      </c>
      <c r="DM395" s="1"/>
      <c r="DN395" s="1">
        <f t="shared" si="1327"/>
        <v>50.099999999999994</v>
      </c>
      <c r="DO395" s="52">
        <f t="shared" si="1328"/>
        <v>50.099999999999994</v>
      </c>
      <c r="DQ395" s="52">
        <f t="shared" si="1329"/>
        <v>30</v>
      </c>
    </row>
    <row r="396" spans="1:121" ht="45.75" hidden="1" customHeight="1" x14ac:dyDescent="0.25">
      <c r="A396" s="128"/>
      <c r="B396" s="129">
        <v>347</v>
      </c>
      <c r="C396" s="101" t="s">
        <v>871</v>
      </c>
      <c r="D396" s="102" t="s">
        <v>872</v>
      </c>
      <c r="E396" s="89">
        <v>23150</v>
      </c>
      <c r="F396" s="130">
        <v>3.03</v>
      </c>
      <c r="G396" s="104">
        <v>1</v>
      </c>
      <c r="H396" s="105"/>
      <c r="I396" s="106">
        <v>1.4</v>
      </c>
      <c r="J396" s="106">
        <v>1.68</v>
      </c>
      <c r="K396" s="106">
        <v>2.23</v>
      </c>
      <c r="L396" s="107">
        <v>2.57</v>
      </c>
      <c r="M396" s="110">
        <v>0</v>
      </c>
      <c r="N396" s="109">
        <f t="shared" si="1275"/>
        <v>0</v>
      </c>
      <c r="O396" s="110"/>
      <c r="P396" s="110">
        <f t="shared" si="1276"/>
        <v>0</v>
      </c>
      <c r="Q396" s="110"/>
      <c r="R396" s="109">
        <f t="shared" si="1277"/>
        <v>0</v>
      </c>
      <c r="S396" s="110"/>
      <c r="T396" s="109">
        <f t="shared" si="1278"/>
        <v>0</v>
      </c>
      <c r="U396" s="110"/>
      <c r="V396" s="109">
        <f t="shared" si="1279"/>
        <v>0</v>
      </c>
      <c r="W396" s="110"/>
      <c r="X396" s="109">
        <f t="shared" si="1280"/>
        <v>0</v>
      </c>
      <c r="Y396" s="110"/>
      <c r="Z396" s="109">
        <f t="shared" si="1281"/>
        <v>0</v>
      </c>
      <c r="AA396" s="110"/>
      <c r="AB396" s="109">
        <f t="shared" si="1282"/>
        <v>0</v>
      </c>
      <c r="AC396" s="110"/>
      <c r="AD396" s="109">
        <f t="shared" si="1283"/>
        <v>0</v>
      </c>
      <c r="AE396" s="110"/>
      <c r="AF396" s="109">
        <f t="shared" si="1284"/>
        <v>0</v>
      </c>
      <c r="AG396" s="112"/>
      <c r="AH396" s="109">
        <f t="shared" si="1285"/>
        <v>0</v>
      </c>
      <c r="AI396" s="110"/>
      <c r="AJ396" s="109">
        <f t="shared" si="1286"/>
        <v>0</v>
      </c>
      <c r="AK396" s="110"/>
      <c r="AL396" s="110">
        <f t="shared" si="1287"/>
        <v>0</v>
      </c>
      <c r="AM396" s="110"/>
      <c r="AN396" s="109">
        <f t="shared" si="1288"/>
        <v>0</v>
      </c>
      <c r="AO396" s="132">
        <v>0</v>
      </c>
      <c r="AP396" s="109">
        <f t="shared" si="1289"/>
        <v>0</v>
      </c>
      <c r="AQ396" s="110"/>
      <c r="AR396" s="116">
        <f t="shared" si="1290"/>
        <v>0</v>
      </c>
      <c r="AS396" s="110"/>
      <c r="AT396" s="109">
        <f t="shared" si="1291"/>
        <v>0</v>
      </c>
      <c r="AU396" s="110"/>
      <c r="AV396" s="110">
        <f t="shared" si="1292"/>
        <v>0</v>
      </c>
      <c r="AW396" s="110">
        <v>10</v>
      </c>
      <c r="AX396" s="109">
        <f t="shared" si="1293"/>
        <v>883820.7</v>
      </c>
      <c r="AY396" s="110"/>
      <c r="AZ396" s="109">
        <f t="shared" si="1294"/>
        <v>0</v>
      </c>
      <c r="BA396" s="110"/>
      <c r="BB396" s="109">
        <f t="shared" si="1295"/>
        <v>0</v>
      </c>
      <c r="BC396" s="110"/>
      <c r="BD396" s="109">
        <f t="shared" si="1296"/>
        <v>0</v>
      </c>
      <c r="BE396" s="110"/>
      <c r="BF396" s="109">
        <f t="shared" si="1297"/>
        <v>0</v>
      </c>
      <c r="BG396" s="110"/>
      <c r="BH396" s="109">
        <f t="shared" si="1298"/>
        <v>0</v>
      </c>
      <c r="BI396" s="110"/>
      <c r="BJ396" s="109">
        <f t="shared" si="1299"/>
        <v>0</v>
      </c>
      <c r="BK396" s="110"/>
      <c r="BL396" s="109">
        <f t="shared" si="1300"/>
        <v>0</v>
      </c>
      <c r="BM396" s="110"/>
      <c r="BN396" s="109">
        <f t="shared" si="1301"/>
        <v>0</v>
      </c>
      <c r="BO396" s="110"/>
      <c r="BP396" s="109">
        <f t="shared" si="1302"/>
        <v>0</v>
      </c>
      <c r="BQ396" s="110"/>
      <c r="BR396" s="109">
        <f t="shared" si="1303"/>
        <v>0</v>
      </c>
      <c r="BS396" s="110"/>
      <c r="BT396" s="116">
        <f t="shared" si="1304"/>
        <v>0</v>
      </c>
      <c r="BU396" s="133"/>
      <c r="BV396" s="109">
        <f t="shared" si="1305"/>
        <v>0</v>
      </c>
      <c r="BW396" s="110"/>
      <c r="BX396" s="109">
        <f t="shared" si="1306"/>
        <v>0</v>
      </c>
      <c r="BY396" s="110"/>
      <c r="BZ396" s="109">
        <f t="shared" si="1307"/>
        <v>0</v>
      </c>
      <c r="CA396" s="110"/>
      <c r="CB396" s="109">
        <f t="shared" si="1308"/>
        <v>0</v>
      </c>
      <c r="CC396" s="134"/>
      <c r="CD396" s="110">
        <f t="shared" si="1309"/>
        <v>0</v>
      </c>
      <c r="CE396" s="110"/>
      <c r="CF396" s="109">
        <f t="shared" si="1310"/>
        <v>0</v>
      </c>
      <c r="CG396" s="110"/>
      <c r="CH396" s="109">
        <f t="shared" si="1311"/>
        <v>0</v>
      </c>
      <c r="CI396" s="110"/>
      <c r="CJ396" s="109">
        <f t="shared" si="1312"/>
        <v>0</v>
      </c>
      <c r="CK396" s="110"/>
      <c r="CL396" s="109">
        <f t="shared" si="1313"/>
        <v>0</v>
      </c>
      <c r="CM396" s="110"/>
      <c r="CN396" s="109">
        <f t="shared" si="1314"/>
        <v>0</v>
      </c>
      <c r="CO396" s="110"/>
      <c r="CP396" s="109">
        <f t="shared" si="1315"/>
        <v>0</v>
      </c>
      <c r="CQ396" s="110"/>
      <c r="CR396" s="109">
        <f t="shared" si="1316"/>
        <v>0</v>
      </c>
      <c r="CS396" s="110"/>
      <c r="CT396" s="109">
        <f t="shared" si="1317"/>
        <v>0</v>
      </c>
      <c r="CU396" s="110"/>
      <c r="CV396" s="109">
        <f t="shared" si="1318"/>
        <v>0</v>
      </c>
      <c r="CW396" s="132">
        <v>0</v>
      </c>
      <c r="CX396" s="109">
        <f t="shared" si="1319"/>
        <v>0</v>
      </c>
      <c r="CY396" s="110"/>
      <c r="CZ396" s="116">
        <f t="shared" si="1320"/>
        <v>0</v>
      </c>
      <c r="DA396" s="110"/>
      <c r="DB396" s="109">
        <f t="shared" si="1321"/>
        <v>0</v>
      </c>
      <c r="DC396" s="134"/>
      <c r="DD396" s="109">
        <f t="shared" si="1322"/>
        <v>0</v>
      </c>
      <c r="DE396" s="110"/>
      <c r="DF396" s="109">
        <f t="shared" si="1323"/>
        <v>0</v>
      </c>
      <c r="DG396" s="110"/>
      <c r="DH396" s="109">
        <f t="shared" si="1324"/>
        <v>0</v>
      </c>
      <c r="DI396" s="110"/>
      <c r="DJ396" s="122">
        <f t="shared" si="1325"/>
        <v>0</v>
      </c>
      <c r="DK396" s="123">
        <f t="shared" si="1326"/>
        <v>10</v>
      </c>
      <c r="DL396" s="122">
        <f t="shared" si="1326"/>
        <v>883820.7</v>
      </c>
      <c r="DM396" s="1"/>
      <c r="DN396" s="1">
        <f t="shared" si="1327"/>
        <v>30.299999999999997</v>
      </c>
      <c r="DO396" s="52">
        <f t="shared" si="1328"/>
        <v>30.299999999999997</v>
      </c>
      <c r="DQ396" s="52">
        <f t="shared" si="1329"/>
        <v>10</v>
      </c>
    </row>
    <row r="397" spans="1:121" ht="51.75" hidden="1" customHeight="1" x14ac:dyDescent="0.25">
      <c r="A397" s="128"/>
      <c r="B397" s="129">
        <v>348</v>
      </c>
      <c r="C397" s="101" t="s">
        <v>873</v>
      </c>
      <c r="D397" s="102" t="s">
        <v>874</v>
      </c>
      <c r="E397" s="89">
        <v>23150</v>
      </c>
      <c r="F397" s="130">
        <v>1.02</v>
      </c>
      <c r="G397" s="104">
        <v>1</v>
      </c>
      <c r="H397" s="105"/>
      <c r="I397" s="106">
        <v>1.4</v>
      </c>
      <c r="J397" s="106">
        <v>1.68</v>
      </c>
      <c r="K397" s="106">
        <v>2.23</v>
      </c>
      <c r="L397" s="107">
        <v>2.57</v>
      </c>
      <c r="M397" s="110">
        <v>0</v>
      </c>
      <c r="N397" s="109">
        <f t="shared" si="1275"/>
        <v>0</v>
      </c>
      <c r="O397" s="110"/>
      <c r="P397" s="110">
        <f t="shared" si="1276"/>
        <v>0</v>
      </c>
      <c r="Q397" s="110"/>
      <c r="R397" s="109">
        <f t="shared" si="1277"/>
        <v>0</v>
      </c>
      <c r="S397" s="110"/>
      <c r="T397" s="109">
        <f>(S397/12*2*$E397*$F397*$G397*$I397*$T$11)+(S397/12*10*$E397*$F397*$G397*$I397*$T$12)</f>
        <v>0</v>
      </c>
      <c r="U397" s="110"/>
      <c r="V397" s="109">
        <f t="shared" si="1279"/>
        <v>0</v>
      </c>
      <c r="W397" s="110"/>
      <c r="X397" s="109">
        <f t="shared" si="1280"/>
        <v>0</v>
      </c>
      <c r="Y397" s="110"/>
      <c r="Z397" s="109">
        <f t="shared" si="1281"/>
        <v>0</v>
      </c>
      <c r="AA397" s="110"/>
      <c r="AB397" s="109">
        <f t="shared" si="1282"/>
        <v>0</v>
      </c>
      <c r="AC397" s="110"/>
      <c r="AD397" s="109">
        <f t="shared" si="1283"/>
        <v>0</v>
      </c>
      <c r="AE397" s="110"/>
      <c r="AF397" s="109">
        <f t="shared" si="1284"/>
        <v>0</v>
      </c>
      <c r="AG397" s="112"/>
      <c r="AH397" s="109">
        <f t="shared" si="1285"/>
        <v>0</v>
      </c>
      <c r="AI397" s="110"/>
      <c r="AJ397" s="109">
        <f t="shared" si="1286"/>
        <v>0</v>
      </c>
      <c r="AK397" s="110"/>
      <c r="AL397" s="110">
        <f t="shared" si="1287"/>
        <v>0</v>
      </c>
      <c r="AM397" s="110"/>
      <c r="AN397" s="109">
        <f t="shared" si="1288"/>
        <v>0</v>
      </c>
      <c r="AO397" s="132"/>
      <c r="AP397" s="109">
        <f t="shared" si="1289"/>
        <v>0</v>
      </c>
      <c r="AQ397" s="110"/>
      <c r="AR397" s="116">
        <f t="shared" si="1290"/>
        <v>0</v>
      </c>
      <c r="AS397" s="110"/>
      <c r="AT397" s="109">
        <f t="shared" si="1291"/>
        <v>0</v>
      </c>
      <c r="AU397" s="110"/>
      <c r="AV397" s="110">
        <f t="shared" si="1292"/>
        <v>0</v>
      </c>
      <c r="AW397" s="110">
        <v>5</v>
      </c>
      <c r="AX397" s="109">
        <f t="shared" si="1293"/>
        <v>148761.9</v>
      </c>
      <c r="AY397" s="110"/>
      <c r="AZ397" s="109">
        <f t="shared" si="1294"/>
        <v>0</v>
      </c>
      <c r="BA397" s="110"/>
      <c r="BB397" s="109">
        <f t="shared" si="1295"/>
        <v>0</v>
      </c>
      <c r="BC397" s="110"/>
      <c r="BD397" s="109">
        <f t="shared" si="1296"/>
        <v>0</v>
      </c>
      <c r="BE397" s="110"/>
      <c r="BF397" s="109">
        <f t="shared" si="1297"/>
        <v>0</v>
      </c>
      <c r="BG397" s="110"/>
      <c r="BH397" s="109">
        <f t="shared" si="1298"/>
        <v>0</v>
      </c>
      <c r="BI397" s="110"/>
      <c r="BJ397" s="109">
        <f t="shared" si="1299"/>
        <v>0</v>
      </c>
      <c r="BK397" s="110"/>
      <c r="BL397" s="109">
        <f t="shared" si="1300"/>
        <v>0</v>
      </c>
      <c r="BM397" s="110"/>
      <c r="BN397" s="109">
        <f t="shared" si="1301"/>
        <v>0</v>
      </c>
      <c r="BO397" s="110"/>
      <c r="BP397" s="109">
        <f t="shared" si="1302"/>
        <v>0</v>
      </c>
      <c r="BQ397" s="110"/>
      <c r="BR397" s="109">
        <f t="shared" si="1303"/>
        <v>0</v>
      </c>
      <c r="BS397" s="110"/>
      <c r="BT397" s="116">
        <f t="shared" si="1304"/>
        <v>0</v>
      </c>
      <c r="BU397" s="133"/>
      <c r="BV397" s="109">
        <f t="shared" si="1305"/>
        <v>0</v>
      </c>
      <c r="BW397" s="110"/>
      <c r="BX397" s="109">
        <f t="shared" si="1306"/>
        <v>0</v>
      </c>
      <c r="BY397" s="110"/>
      <c r="BZ397" s="109">
        <f t="shared" si="1307"/>
        <v>0</v>
      </c>
      <c r="CA397" s="110"/>
      <c r="CB397" s="109">
        <f t="shared" si="1308"/>
        <v>0</v>
      </c>
      <c r="CC397" s="134"/>
      <c r="CD397" s="110">
        <f t="shared" si="1309"/>
        <v>0</v>
      </c>
      <c r="CE397" s="110"/>
      <c r="CF397" s="109">
        <f t="shared" si="1310"/>
        <v>0</v>
      </c>
      <c r="CG397" s="110"/>
      <c r="CH397" s="109">
        <f t="shared" si="1311"/>
        <v>0</v>
      </c>
      <c r="CI397" s="110"/>
      <c r="CJ397" s="109">
        <f t="shared" si="1312"/>
        <v>0</v>
      </c>
      <c r="CK397" s="110"/>
      <c r="CL397" s="109">
        <f t="shared" si="1313"/>
        <v>0</v>
      </c>
      <c r="CM397" s="110"/>
      <c r="CN397" s="109">
        <f t="shared" si="1314"/>
        <v>0</v>
      </c>
      <c r="CO397" s="110"/>
      <c r="CP397" s="109">
        <f t="shared" si="1315"/>
        <v>0</v>
      </c>
      <c r="CQ397" s="110"/>
      <c r="CR397" s="109">
        <f t="shared" si="1316"/>
        <v>0</v>
      </c>
      <c r="CS397" s="110"/>
      <c r="CT397" s="109">
        <f t="shared" si="1317"/>
        <v>0</v>
      </c>
      <c r="CU397" s="110"/>
      <c r="CV397" s="109">
        <f t="shared" si="1318"/>
        <v>0</v>
      </c>
      <c r="CW397" s="132"/>
      <c r="CX397" s="109">
        <f t="shared" si="1319"/>
        <v>0</v>
      </c>
      <c r="CY397" s="110"/>
      <c r="CZ397" s="116">
        <f t="shared" si="1320"/>
        <v>0</v>
      </c>
      <c r="DA397" s="110"/>
      <c r="DB397" s="109">
        <f t="shared" si="1321"/>
        <v>0</v>
      </c>
      <c r="DC397" s="134"/>
      <c r="DD397" s="109">
        <f t="shared" si="1322"/>
        <v>0</v>
      </c>
      <c r="DE397" s="110"/>
      <c r="DF397" s="109">
        <f t="shared" si="1323"/>
        <v>0</v>
      </c>
      <c r="DG397" s="110"/>
      <c r="DH397" s="109">
        <f t="shared" si="1324"/>
        <v>0</v>
      </c>
      <c r="DI397" s="110"/>
      <c r="DJ397" s="122">
        <f t="shared" si="1325"/>
        <v>0</v>
      </c>
      <c r="DK397" s="123">
        <f t="shared" si="1326"/>
        <v>5</v>
      </c>
      <c r="DL397" s="122">
        <f t="shared" si="1326"/>
        <v>148761.9</v>
      </c>
      <c r="DM397" s="1"/>
      <c r="DN397" s="1">
        <f t="shared" si="1327"/>
        <v>5.0999999999999996</v>
      </c>
      <c r="DO397" s="52">
        <f t="shared" si="1328"/>
        <v>5.0999999999999996</v>
      </c>
      <c r="DQ397" s="52">
        <f t="shared" si="1329"/>
        <v>5</v>
      </c>
    </row>
    <row r="398" spans="1:121" ht="57" hidden="1" customHeight="1" x14ac:dyDescent="0.25">
      <c r="A398" s="128"/>
      <c r="B398" s="129">
        <v>349</v>
      </c>
      <c r="C398" s="101" t="s">
        <v>875</v>
      </c>
      <c r="D398" s="102" t="s">
        <v>876</v>
      </c>
      <c r="E398" s="89">
        <v>23150</v>
      </c>
      <c r="F398" s="130">
        <v>1.38</v>
      </c>
      <c r="G398" s="104">
        <v>1</v>
      </c>
      <c r="H398" s="105"/>
      <c r="I398" s="106">
        <v>1.4</v>
      </c>
      <c r="J398" s="106">
        <v>1.68</v>
      </c>
      <c r="K398" s="106">
        <v>2.23</v>
      </c>
      <c r="L398" s="107">
        <v>2.57</v>
      </c>
      <c r="M398" s="110">
        <v>0</v>
      </c>
      <c r="N398" s="109">
        <f t="shared" si="1275"/>
        <v>0</v>
      </c>
      <c r="O398" s="110"/>
      <c r="P398" s="110">
        <f t="shared" si="1276"/>
        <v>0</v>
      </c>
      <c r="Q398" s="110"/>
      <c r="R398" s="109">
        <f t="shared" si="1277"/>
        <v>0</v>
      </c>
      <c r="S398" s="110"/>
      <c r="T398" s="109">
        <f t="shared" si="1278"/>
        <v>0</v>
      </c>
      <c r="U398" s="110"/>
      <c r="V398" s="109">
        <f t="shared" si="1279"/>
        <v>0</v>
      </c>
      <c r="W398" s="110"/>
      <c r="X398" s="109">
        <f t="shared" si="1280"/>
        <v>0</v>
      </c>
      <c r="Y398" s="110"/>
      <c r="Z398" s="109">
        <f t="shared" si="1281"/>
        <v>0</v>
      </c>
      <c r="AA398" s="110"/>
      <c r="AB398" s="109">
        <f t="shared" si="1282"/>
        <v>0</v>
      </c>
      <c r="AC398" s="110"/>
      <c r="AD398" s="109">
        <f t="shared" si="1283"/>
        <v>0</v>
      </c>
      <c r="AE398" s="110"/>
      <c r="AF398" s="109">
        <f t="shared" si="1284"/>
        <v>0</v>
      </c>
      <c r="AG398" s="112"/>
      <c r="AH398" s="109">
        <f t="shared" si="1285"/>
        <v>0</v>
      </c>
      <c r="AI398" s="110"/>
      <c r="AJ398" s="109">
        <f t="shared" si="1286"/>
        <v>0</v>
      </c>
      <c r="AK398" s="110"/>
      <c r="AL398" s="110">
        <f t="shared" si="1287"/>
        <v>0</v>
      </c>
      <c r="AM398" s="110"/>
      <c r="AN398" s="109">
        <f t="shared" si="1288"/>
        <v>0</v>
      </c>
      <c r="AO398" s="132"/>
      <c r="AP398" s="109">
        <f t="shared" si="1289"/>
        <v>0</v>
      </c>
      <c r="AQ398" s="110"/>
      <c r="AR398" s="116">
        <f t="shared" si="1290"/>
        <v>0</v>
      </c>
      <c r="AS398" s="110"/>
      <c r="AT398" s="109">
        <f t="shared" si="1291"/>
        <v>0</v>
      </c>
      <c r="AU398" s="110"/>
      <c r="AV398" s="110">
        <f t="shared" si="1292"/>
        <v>0</v>
      </c>
      <c r="AW398" s="110">
        <v>5</v>
      </c>
      <c r="AX398" s="109">
        <f t="shared" si="1293"/>
        <v>201266.1</v>
      </c>
      <c r="AY398" s="110"/>
      <c r="AZ398" s="109">
        <f t="shared" si="1294"/>
        <v>0</v>
      </c>
      <c r="BA398" s="110"/>
      <c r="BB398" s="109">
        <f t="shared" si="1295"/>
        <v>0</v>
      </c>
      <c r="BC398" s="110"/>
      <c r="BD398" s="109">
        <f t="shared" si="1296"/>
        <v>0</v>
      </c>
      <c r="BE398" s="110"/>
      <c r="BF398" s="109">
        <f t="shared" si="1297"/>
        <v>0</v>
      </c>
      <c r="BG398" s="110"/>
      <c r="BH398" s="109">
        <f t="shared" si="1298"/>
        <v>0</v>
      </c>
      <c r="BI398" s="110"/>
      <c r="BJ398" s="109">
        <f t="shared" si="1299"/>
        <v>0</v>
      </c>
      <c r="BK398" s="110"/>
      <c r="BL398" s="109">
        <f t="shared" si="1300"/>
        <v>0</v>
      </c>
      <c r="BM398" s="110"/>
      <c r="BN398" s="109">
        <f t="shared" si="1301"/>
        <v>0</v>
      </c>
      <c r="BO398" s="110"/>
      <c r="BP398" s="109">
        <f t="shared" si="1302"/>
        <v>0</v>
      </c>
      <c r="BQ398" s="110"/>
      <c r="BR398" s="109">
        <f t="shared" si="1303"/>
        <v>0</v>
      </c>
      <c r="BS398" s="110"/>
      <c r="BT398" s="116">
        <f t="shared" si="1304"/>
        <v>0</v>
      </c>
      <c r="BU398" s="133"/>
      <c r="BV398" s="109">
        <f t="shared" si="1305"/>
        <v>0</v>
      </c>
      <c r="BW398" s="110"/>
      <c r="BX398" s="109">
        <f t="shared" si="1306"/>
        <v>0</v>
      </c>
      <c r="BY398" s="110"/>
      <c r="BZ398" s="109">
        <f t="shared" si="1307"/>
        <v>0</v>
      </c>
      <c r="CA398" s="110"/>
      <c r="CB398" s="109">
        <f t="shared" si="1308"/>
        <v>0</v>
      </c>
      <c r="CC398" s="134"/>
      <c r="CD398" s="110">
        <f t="shared" si="1309"/>
        <v>0</v>
      </c>
      <c r="CE398" s="110"/>
      <c r="CF398" s="109">
        <f t="shared" si="1310"/>
        <v>0</v>
      </c>
      <c r="CG398" s="110"/>
      <c r="CH398" s="109">
        <f t="shared" si="1311"/>
        <v>0</v>
      </c>
      <c r="CI398" s="110"/>
      <c r="CJ398" s="109">
        <f t="shared" si="1312"/>
        <v>0</v>
      </c>
      <c r="CK398" s="110"/>
      <c r="CL398" s="109">
        <f t="shared" si="1313"/>
        <v>0</v>
      </c>
      <c r="CM398" s="110"/>
      <c r="CN398" s="109">
        <f t="shared" si="1314"/>
        <v>0</v>
      </c>
      <c r="CO398" s="110"/>
      <c r="CP398" s="109">
        <f t="shared" si="1315"/>
        <v>0</v>
      </c>
      <c r="CQ398" s="110"/>
      <c r="CR398" s="109">
        <f t="shared" si="1316"/>
        <v>0</v>
      </c>
      <c r="CS398" s="110"/>
      <c r="CT398" s="109">
        <f t="shared" si="1317"/>
        <v>0</v>
      </c>
      <c r="CU398" s="110"/>
      <c r="CV398" s="109">
        <f t="shared" si="1318"/>
        <v>0</v>
      </c>
      <c r="CW398" s="132"/>
      <c r="CX398" s="109">
        <f t="shared" si="1319"/>
        <v>0</v>
      </c>
      <c r="CY398" s="110"/>
      <c r="CZ398" s="116">
        <f t="shared" si="1320"/>
        <v>0</v>
      </c>
      <c r="DA398" s="110"/>
      <c r="DB398" s="109">
        <f t="shared" si="1321"/>
        <v>0</v>
      </c>
      <c r="DC398" s="134"/>
      <c r="DD398" s="109">
        <f t="shared" si="1322"/>
        <v>0</v>
      </c>
      <c r="DE398" s="110"/>
      <c r="DF398" s="109">
        <f t="shared" si="1323"/>
        <v>0</v>
      </c>
      <c r="DG398" s="110"/>
      <c r="DH398" s="109">
        <f t="shared" si="1324"/>
        <v>0</v>
      </c>
      <c r="DI398" s="110"/>
      <c r="DJ398" s="122">
        <f t="shared" si="1325"/>
        <v>0</v>
      </c>
      <c r="DK398" s="123">
        <f t="shared" si="1326"/>
        <v>5</v>
      </c>
      <c r="DL398" s="122">
        <f t="shared" si="1326"/>
        <v>201266.1</v>
      </c>
      <c r="DM398" s="1"/>
      <c r="DN398" s="1">
        <f t="shared" si="1327"/>
        <v>6.8999999999999995</v>
      </c>
      <c r="DO398" s="52">
        <f t="shared" si="1328"/>
        <v>6.8999999999999995</v>
      </c>
      <c r="DQ398" s="52">
        <f t="shared" si="1329"/>
        <v>5</v>
      </c>
    </row>
    <row r="399" spans="1:121" ht="57" hidden="1" customHeight="1" x14ac:dyDescent="0.25">
      <c r="A399" s="128"/>
      <c r="B399" s="129">
        <v>350</v>
      </c>
      <c r="C399" s="101" t="s">
        <v>877</v>
      </c>
      <c r="D399" s="102" t="s">
        <v>878</v>
      </c>
      <c r="E399" s="89">
        <v>23150</v>
      </c>
      <c r="F399" s="130">
        <v>2</v>
      </c>
      <c r="G399" s="104">
        <v>1</v>
      </c>
      <c r="H399" s="105"/>
      <c r="I399" s="106">
        <v>1.4</v>
      </c>
      <c r="J399" s="106">
        <v>1.68</v>
      </c>
      <c r="K399" s="106">
        <v>2.23</v>
      </c>
      <c r="L399" s="107">
        <v>2.57</v>
      </c>
      <c r="M399" s="110">
        <v>0</v>
      </c>
      <c r="N399" s="109"/>
      <c r="O399" s="110"/>
      <c r="P399" s="110">
        <f t="shared" si="1276"/>
        <v>0</v>
      </c>
      <c r="Q399" s="110"/>
      <c r="R399" s="109"/>
      <c r="S399" s="110"/>
      <c r="T399" s="109">
        <f t="shared" si="1278"/>
        <v>0</v>
      </c>
      <c r="U399" s="110"/>
      <c r="V399" s="109"/>
      <c r="W399" s="110"/>
      <c r="X399" s="109"/>
      <c r="Y399" s="110"/>
      <c r="Z399" s="109"/>
      <c r="AA399" s="110"/>
      <c r="AB399" s="109"/>
      <c r="AC399" s="110"/>
      <c r="AD399" s="109"/>
      <c r="AE399" s="110"/>
      <c r="AF399" s="109"/>
      <c r="AG399" s="112"/>
      <c r="AH399" s="109"/>
      <c r="AI399" s="110"/>
      <c r="AJ399" s="109"/>
      <c r="AK399" s="110"/>
      <c r="AL399" s="110">
        <f t="shared" si="1287"/>
        <v>0</v>
      </c>
      <c r="AM399" s="110"/>
      <c r="AN399" s="109">
        <f t="shared" si="1288"/>
        <v>0</v>
      </c>
      <c r="AO399" s="132"/>
      <c r="AP399" s="109"/>
      <c r="AQ399" s="110"/>
      <c r="AR399" s="116"/>
      <c r="AS399" s="110"/>
      <c r="AT399" s="109"/>
      <c r="AU399" s="110"/>
      <c r="AV399" s="110"/>
      <c r="AW399" s="110"/>
      <c r="AX399" s="109">
        <f t="shared" si="1293"/>
        <v>0</v>
      </c>
      <c r="AY399" s="110"/>
      <c r="AZ399" s="109"/>
      <c r="BA399" s="110"/>
      <c r="BB399" s="109"/>
      <c r="BC399" s="110"/>
      <c r="BD399" s="109"/>
      <c r="BE399" s="110"/>
      <c r="BF399" s="109"/>
      <c r="BG399" s="110"/>
      <c r="BH399" s="109"/>
      <c r="BI399" s="110"/>
      <c r="BJ399" s="109"/>
      <c r="BK399" s="110"/>
      <c r="BL399" s="109"/>
      <c r="BM399" s="110"/>
      <c r="BN399" s="109"/>
      <c r="BO399" s="110"/>
      <c r="BP399" s="109">
        <f t="shared" si="1302"/>
        <v>0</v>
      </c>
      <c r="BQ399" s="110"/>
      <c r="BR399" s="109"/>
      <c r="BS399" s="110"/>
      <c r="BT399" s="116"/>
      <c r="BU399" s="133"/>
      <c r="BV399" s="109"/>
      <c r="BW399" s="110"/>
      <c r="BX399" s="109"/>
      <c r="BY399" s="110"/>
      <c r="BZ399" s="109"/>
      <c r="CA399" s="110"/>
      <c r="CB399" s="109"/>
      <c r="CC399" s="134"/>
      <c r="CD399" s="110"/>
      <c r="CE399" s="110"/>
      <c r="CF399" s="109"/>
      <c r="CG399" s="110"/>
      <c r="CH399" s="109"/>
      <c r="CI399" s="110"/>
      <c r="CJ399" s="109"/>
      <c r="CK399" s="110"/>
      <c r="CL399" s="109"/>
      <c r="CM399" s="110"/>
      <c r="CN399" s="109"/>
      <c r="CO399" s="110"/>
      <c r="CP399" s="109"/>
      <c r="CQ399" s="110"/>
      <c r="CR399" s="109"/>
      <c r="CS399" s="110"/>
      <c r="CT399" s="109"/>
      <c r="CU399" s="110"/>
      <c r="CV399" s="109"/>
      <c r="CW399" s="132"/>
      <c r="CX399" s="109"/>
      <c r="CY399" s="110"/>
      <c r="CZ399" s="116"/>
      <c r="DA399" s="110"/>
      <c r="DB399" s="109">
        <f t="shared" si="1321"/>
        <v>0</v>
      </c>
      <c r="DC399" s="134"/>
      <c r="DD399" s="109"/>
      <c r="DE399" s="110"/>
      <c r="DF399" s="109"/>
      <c r="DG399" s="110"/>
      <c r="DH399" s="109"/>
      <c r="DI399" s="110"/>
      <c r="DJ399" s="209"/>
      <c r="DK399" s="123">
        <f t="shared" si="1326"/>
        <v>0</v>
      </c>
      <c r="DL399" s="122">
        <f t="shared" si="1326"/>
        <v>0</v>
      </c>
      <c r="DM399" s="1"/>
      <c r="DN399" s="1">
        <f t="shared" si="1327"/>
        <v>0</v>
      </c>
      <c r="DO399" s="52">
        <f t="shared" si="1328"/>
        <v>0</v>
      </c>
      <c r="DQ399" s="52">
        <f t="shared" si="1329"/>
        <v>0</v>
      </c>
    </row>
    <row r="400" spans="1:121" ht="57" hidden="1" customHeight="1" x14ac:dyDescent="0.25">
      <c r="A400" s="128"/>
      <c r="B400" s="129">
        <v>351</v>
      </c>
      <c r="C400" s="101" t="s">
        <v>879</v>
      </c>
      <c r="D400" s="102" t="s">
        <v>880</v>
      </c>
      <c r="E400" s="89">
        <v>23150</v>
      </c>
      <c r="F400" s="130">
        <v>0.59</v>
      </c>
      <c r="G400" s="104">
        <v>1</v>
      </c>
      <c r="H400" s="105"/>
      <c r="I400" s="106">
        <v>1.4</v>
      </c>
      <c r="J400" s="106">
        <v>1.68</v>
      </c>
      <c r="K400" s="106">
        <v>2.23</v>
      </c>
      <c r="L400" s="107">
        <v>2.57</v>
      </c>
      <c r="M400" s="110">
        <v>0</v>
      </c>
      <c r="N400" s="109"/>
      <c r="O400" s="110"/>
      <c r="P400" s="110">
        <f t="shared" si="1276"/>
        <v>0</v>
      </c>
      <c r="Q400" s="110"/>
      <c r="R400" s="109"/>
      <c r="S400" s="110"/>
      <c r="T400" s="109">
        <f t="shared" si="1278"/>
        <v>0</v>
      </c>
      <c r="U400" s="110"/>
      <c r="V400" s="109"/>
      <c r="W400" s="110"/>
      <c r="X400" s="109"/>
      <c r="Y400" s="110"/>
      <c r="Z400" s="109"/>
      <c r="AA400" s="110"/>
      <c r="AB400" s="109"/>
      <c r="AC400" s="110"/>
      <c r="AD400" s="109"/>
      <c r="AE400" s="110"/>
      <c r="AF400" s="109"/>
      <c r="AG400" s="112"/>
      <c r="AH400" s="109"/>
      <c r="AI400" s="110"/>
      <c r="AJ400" s="109"/>
      <c r="AK400" s="110"/>
      <c r="AL400" s="110">
        <f t="shared" si="1287"/>
        <v>0</v>
      </c>
      <c r="AM400" s="110"/>
      <c r="AN400" s="109">
        <f t="shared" si="1288"/>
        <v>0</v>
      </c>
      <c r="AO400" s="132"/>
      <c r="AP400" s="109"/>
      <c r="AQ400" s="110"/>
      <c r="AR400" s="116"/>
      <c r="AS400" s="110"/>
      <c r="AT400" s="109"/>
      <c r="AU400" s="110"/>
      <c r="AV400" s="110"/>
      <c r="AW400" s="110">
        <v>1519</v>
      </c>
      <c r="AX400" s="109">
        <f t="shared" si="1293"/>
        <v>26141549.489999998</v>
      </c>
      <c r="AY400" s="110"/>
      <c r="AZ400" s="109"/>
      <c r="BA400" s="110"/>
      <c r="BB400" s="109"/>
      <c r="BC400" s="110"/>
      <c r="BD400" s="109"/>
      <c r="BE400" s="110"/>
      <c r="BF400" s="109"/>
      <c r="BG400" s="110"/>
      <c r="BH400" s="109"/>
      <c r="BI400" s="110"/>
      <c r="BJ400" s="109"/>
      <c r="BK400" s="110"/>
      <c r="BL400" s="109"/>
      <c r="BM400" s="110"/>
      <c r="BN400" s="109"/>
      <c r="BO400" s="110"/>
      <c r="BP400" s="109">
        <f t="shared" si="1302"/>
        <v>0</v>
      </c>
      <c r="BQ400" s="110"/>
      <c r="BR400" s="109"/>
      <c r="BS400" s="110"/>
      <c r="BT400" s="116"/>
      <c r="BU400" s="133"/>
      <c r="BV400" s="109"/>
      <c r="BW400" s="110"/>
      <c r="BX400" s="109"/>
      <c r="BY400" s="110"/>
      <c r="BZ400" s="109"/>
      <c r="CA400" s="110"/>
      <c r="CB400" s="109"/>
      <c r="CC400" s="134"/>
      <c r="CD400" s="110"/>
      <c r="CE400" s="110"/>
      <c r="CF400" s="109"/>
      <c r="CG400" s="110"/>
      <c r="CH400" s="109"/>
      <c r="CI400" s="110"/>
      <c r="CJ400" s="109"/>
      <c r="CK400" s="110"/>
      <c r="CL400" s="109"/>
      <c r="CM400" s="110"/>
      <c r="CN400" s="109"/>
      <c r="CO400" s="110"/>
      <c r="CP400" s="109"/>
      <c r="CQ400" s="110"/>
      <c r="CR400" s="109"/>
      <c r="CS400" s="110"/>
      <c r="CT400" s="109"/>
      <c r="CU400" s="110"/>
      <c r="CV400" s="109"/>
      <c r="CW400" s="132"/>
      <c r="CX400" s="109"/>
      <c r="CY400" s="110"/>
      <c r="CZ400" s="116"/>
      <c r="DA400" s="110"/>
      <c r="DB400" s="109">
        <f t="shared" si="1321"/>
        <v>0</v>
      </c>
      <c r="DC400" s="134"/>
      <c r="DD400" s="109"/>
      <c r="DE400" s="110"/>
      <c r="DF400" s="109"/>
      <c r="DG400" s="110"/>
      <c r="DH400" s="109"/>
      <c r="DI400" s="110"/>
      <c r="DJ400" s="209"/>
      <c r="DK400" s="123">
        <f t="shared" si="1326"/>
        <v>1519</v>
      </c>
      <c r="DL400" s="122">
        <f t="shared" si="1326"/>
        <v>26141549.489999998</v>
      </c>
      <c r="DM400" s="1"/>
      <c r="DN400" s="1">
        <f t="shared" si="1327"/>
        <v>896.20999999999992</v>
      </c>
      <c r="DO400" s="52">
        <f t="shared" si="1328"/>
        <v>896.20999999999992</v>
      </c>
      <c r="DQ400" s="52">
        <f t="shared" si="1329"/>
        <v>1519</v>
      </c>
    </row>
    <row r="401" spans="1:121" ht="57" hidden="1" customHeight="1" x14ac:dyDescent="0.25">
      <c r="A401" s="128"/>
      <c r="B401" s="129">
        <v>352</v>
      </c>
      <c r="C401" s="101" t="s">
        <v>881</v>
      </c>
      <c r="D401" s="102" t="s">
        <v>882</v>
      </c>
      <c r="E401" s="89">
        <v>23150</v>
      </c>
      <c r="F401" s="130">
        <v>0.84</v>
      </c>
      <c r="G401" s="104">
        <v>1</v>
      </c>
      <c r="H401" s="105"/>
      <c r="I401" s="106">
        <v>1.4</v>
      </c>
      <c r="J401" s="106">
        <v>1.68</v>
      </c>
      <c r="K401" s="106">
        <v>2.23</v>
      </c>
      <c r="L401" s="107">
        <v>2.57</v>
      </c>
      <c r="M401" s="110">
        <v>0</v>
      </c>
      <c r="N401" s="109"/>
      <c r="O401" s="110"/>
      <c r="P401" s="110">
        <f t="shared" si="1276"/>
        <v>0</v>
      </c>
      <c r="Q401" s="110"/>
      <c r="R401" s="109"/>
      <c r="S401" s="110"/>
      <c r="T401" s="109">
        <f t="shared" si="1278"/>
        <v>0</v>
      </c>
      <c r="U401" s="110"/>
      <c r="V401" s="109"/>
      <c r="W401" s="110"/>
      <c r="X401" s="109"/>
      <c r="Y401" s="110"/>
      <c r="Z401" s="109"/>
      <c r="AA401" s="110"/>
      <c r="AB401" s="109"/>
      <c r="AC401" s="110"/>
      <c r="AD401" s="109"/>
      <c r="AE401" s="110"/>
      <c r="AF401" s="109"/>
      <c r="AG401" s="112"/>
      <c r="AH401" s="109"/>
      <c r="AI401" s="110"/>
      <c r="AJ401" s="109"/>
      <c r="AK401" s="110"/>
      <c r="AL401" s="110">
        <f t="shared" si="1287"/>
        <v>0</v>
      </c>
      <c r="AM401" s="110"/>
      <c r="AN401" s="109">
        <f t="shared" si="1288"/>
        <v>0</v>
      </c>
      <c r="AO401" s="132"/>
      <c r="AP401" s="109"/>
      <c r="AQ401" s="110"/>
      <c r="AR401" s="116"/>
      <c r="AS401" s="110"/>
      <c r="AT401" s="109"/>
      <c r="AU401" s="110"/>
      <c r="AV401" s="110"/>
      <c r="AW401" s="110">
        <v>178</v>
      </c>
      <c r="AX401" s="109">
        <f t="shared" si="1293"/>
        <v>4361348.88</v>
      </c>
      <c r="AY401" s="110"/>
      <c r="AZ401" s="109"/>
      <c r="BA401" s="110"/>
      <c r="BB401" s="109"/>
      <c r="BC401" s="110"/>
      <c r="BD401" s="109"/>
      <c r="BE401" s="110"/>
      <c r="BF401" s="109"/>
      <c r="BG401" s="110"/>
      <c r="BH401" s="109"/>
      <c r="BI401" s="110"/>
      <c r="BJ401" s="109"/>
      <c r="BK401" s="110"/>
      <c r="BL401" s="109"/>
      <c r="BM401" s="110"/>
      <c r="BN401" s="109"/>
      <c r="BO401" s="110"/>
      <c r="BP401" s="109">
        <f t="shared" si="1302"/>
        <v>0</v>
      </c>
      <c r="BQ401" s="110"/>
      <c r="BR401" s="109"/>
      <c r="BS401" s="110"/>
      <c r="BT401" s="116"/>
      <c r="BU401" s="133"/>
      <c r="BV401" s="109"/>
      <c r="BW401" s="110"/>
      <c r="BX401" s="109"/>
      <c r="BY401" s="110"/>
      <c r="BZ401" s="109"/>
      <c r="CA401" s="110"/>
      <c r="CB401" s="109"/>
      <c r="CC401" s="134"/>
      <c r="CD401" s="110"/>
      <c r="CE401" s="110"/>
      <c r="CF401" s="109"/>
      <c r="CG401" s="110"/>
      <c r="CH401" s="109"/>
      <c r="CI401" s="110"/>
      <c r="CJ401" s="109"/>
      <c r="CK401" s="110"/>
      <c r="CL401" s="109"/>
      <c r="CM401" s="110"/>
      <c r="CN401" s="109"/>
      <c r="CO401" s="110"/>
      <c r="CP401" s="109"/>
      <c r="CQ401" s="110"/>
      <c r="CR401" s="109"/>
      <c r="CS401" s="110"/>
      <c r="CT401" s="109"/>
      <c r="CU401" s="110"/>
      <c r="CV401" s="109"/>
      <c r="CW401" s="132"/>
      <c r="CX401" s="109"/>
      <c r="CY401" s="110"/>
      <c r="CZ401" s="116"/>
      <c r="DA401" s="110"/>
      <c r="DB401" s="109">
        <f t="shared" si="1321"/>
        <v>0</v>
      </c>
      <c r="DC401" s="134"/>
      <c r="DD401" s="109"/>
      <c r="DE401" s="110"/>
      <c r="DF401" s="109"/>
      <c r="DG401" s="110"/>
      <c r="DH401" s="109"/>
      <c r="DI401" s="110"/>
      <c r="DJ401" s="209"/>
      <c r="DK401" s="123">
        <f t="shared" si="1326"/>
        <v>178</v>
      </c>
      <c r="DL401" s="122">
        <f t="shared" si="1326"/>
        <v>4361348.88</v>
      </c>
      <c r="DM401" s="1"/>
      <c r="DN401" s="1">
        <f t="shared" si="1327"/>
        <v>149.51999999999998</v>
      </c>
      <c r="DO401" s="52">
        <f t="shared" si="1328"/>
        <v>149.51999999999998</v>
      </c>
      <c r="DQ401" s="52">
        <f t="shared" si="1329"/>
        <v>178</v>
      </c>
    </row>
    <row r="402" spans="1:121" ht="57" hidden="1" customHeight="1" x14ac:dyDescent="0.25">
      <c r="A402" s="128"/>
      <c r="B402" s="129">
        <v>353</v>
      </c>
      <c r="C402" s="101" t="s">
        <v>883</v>
      </c>
      <c r="D402" s="102" t="s">
        <v>884</v>
      </c>
      <c r="E402" s="89">
        <v>23150</v>
      </c>
      <c r="F402" s="130">
        <v>1.17</v>
      </c>
      <c r="G402" s="104">
        <v>1</v>
      </c>
      <c r="H402" s="105"/>
      <c r="I402" s="106">
        <v>1.4</v>
      </c>
      <c r="J402" s="106">
        <v>1.68</v>
      </c>
      <c r="K402" s="106">
        <v>2.23</v>
      </c>
      <c r="L402" s="107">
        <v>2.57</v>
      </c>
      <c r="M402" s="110">
        <v>0</v>
      </c>
      <c r="N402" s="109"/>
      <c r="O402" s="110"/>
      <c r="P402" s="110">
        <f t="shared" si="1276"/>
        <v>0</v>
      </c>
      <c r="Q402" s="110"/>
      <c r="R402" s="109"/>
      <c r="S402" s="110"/>
      <c r="T402" s="109">
        <f t="shared" si="1278"/>
        <v>0</v>
      </c>
      <c r="U402" s="110"/>
      <c r="V402" s="109"/>
      <c r="W402" s="110"/>
      <c r="X402" s="109"/>
      <c r="Y402" s="110"/>
      <c r="Z402" s="109"/>
      <c r="AA402" s="110"/>
      <c r="AB402" s="109"/>
      <c r="AC402" s="110"/>
      <c r="AD402" s="109"/>
      <c r="AE402" s="110"/>
      <c r="AF402" s="109"/>
      <c r="AG402" s="112"/>
      <c r="AH402" s="109"/>
      <c r="AI402" s="110"/>
      <c r="AJ402" s="109"/>
      <c r="AK402" s="110"/>
      <c r="AL402" s="110">
        <f t="shared" si="1287"/>
        <v>0</v>
      </c>
      <c r="AM402" s="110"/>
      <c r="AN402" s="109">
        <f t="shared" si="1288"/>
        <v>0</v>
      </c>
      <c r="AO402" s="132"/>
      <c r="AP402" s="109"/>
      <c r="AQ402" s="110"/>
      <c r="AR402" s="116"/>
      <c r="AS402" s="110"/>
      <c r="AT402" s="109"/>
      <c r="AU402" s="110"/>
      <c r="AV402" s="110"/>
      <c r="AW402" s="110">
        <v>0</v>
      </c>
      <c r="AX402" s="109">
        <f t="shared" si="1293"/>
        <v>0</v>
      </c>
      <c r="AY402" s="110"/>
      <c r="AZ402" s="109"/>
      <c r="BA402" s="110"/>
      <c r="BB402" s="109"/>
      <c r="BC402" s="110"/>
      <c r="BD402" s="109"/>
      <c r="BE402" s="110"/>
      <c r="BF402" s="109"/>
      <c r="BG402" s="110"/>
      <c r="BH402" s="109"/>
      <c r="BI402" s="110"/>
      <c r="BJ402" s="109"/>
      <c r="BK402" s="110"/>
      <c r="BL402" s="109"/>
      <c r="BM402" s="110"/>
      <c r="BN402" s="109"/>
      <c r="BO402" s="110"/>
      <c r="BP402" s="109">
        <f t="shared" si="1302"/>
        <v>0</v>
      </c>
      <c r="BQ402" s="110"/>
      <c r="BR402" s="109"/>
      <c r="BS402" s="110"/>
      <c r="BT402" s="116"/>
      <c r="BU402" s="133"/>
      <c r="BV402" s="109"/>
      <c r="BW402" s="110"/>
      <c r="BX402" s="109"/>
      <c r="BY402" s="110"/>
      <c r="BZ402" s="109"/>
      <c r="CA402" s="110"/>
      <c r="CB402" s="109"/>
      <c r="CC402" s="134"/>
      <c r="CD402" s="110"/>
      <c r="CE402" s="110"/>
      <c r="CF402" s="109"/>
      <c r="CG402" s="110"/>
      <c r="CH402" s="109"/>
      <c r="CI402" s="110"/>
      <c r="CJ402" s="109"/>
      <c r="CK402" s="110"/>
      <c r="CL402" s="109"/>
      <c r="CM402" s="110"/>
      <c r="CN402" s="109"/>
      <c r="CO402" s="110"/>
      <c r="CP402" s="109"/>
      <c r="CQ402" s="110"/>
      <c r="CR402" s="109"/>
      <c r="CS402" s="110"/>
      <c r="CT402" s="109"/>
      <c r="CU402" s="110"/>
      <c r="CV402" s="109"/>
      <c r="CW402" s="132"/>
      <c r="CX402" s="109"/>
      <c r="CY402" s="110"/>
      <c r="CZ402" s="116"/>
      <c r="DA402" s="110"/>
      <c r="DB402" s="109"/>
      <c r="DC402" s="134"/>
      <c r="DD402" s="109"/>
      <c r="DE402" s="110"/>
      <c r="DF402" s="109"/>
      <c r="DG402" s="110"/>
      <c r="DH402" s="109"/>
      <c r="DI402" s="110"/>
      <c r="DJ402" s="209"/>
      <c r="DK402" s="123">
        <f t="shared" si="1326"/>
        <v>0</v>
      </c>
      <c r="DL402" s="122">
        <f t="shared" si="1326"/>
        <v>0</v>
      </c>
      <c r="DM402" s="1"/>
      <c r="DN402" s="1">
        <f t="shared" si="1327"/>
        <v>0</v>
      </c>
      <c r="DO402" s="52">
        <f t="shared" si="1328"/>
        <v>0</v>
      </c>
      <c r="DQ402" s="52">
        <f t="shared" si="1329"/>
        <v>0</v>
      </c>
    </row>
    <row r="403" spans="1:121" ht="45" hidden="1" customHeight="1" x14ac:dyDescent="0.25">
      <c r="A403" s="128"/>
      <c r="B403" s="129">
        <v>354</v>
      </c>
      <c r="C403" s="101" t="s">
        <v>885</v>
      </c>
      <c r="D403" s="102" t="s">
        <v>886</v>
      </c>
      <c r="E403" s="89">
        <v>23150</v>
      </c>
      <c r="F403" s="130">
        <v>1.5</v>
      </c>
      <c r="G403" s="104">
        <v>1</v>
      </c>
      <c r="H403" s="105"/>
      <c r="I403" s="106">
        <v>1.4</v>
      </c>
      <c r="J403" s="106">
        <v>1.68</v>
      </c>
      <c r="K403" s="106">
        <v>2.23</v>
      </c>
      <c r="L403" s="107">
        <v>2.57</v>
      </c>
      <c r="M403" s="110">
        <v>0</v>
      </c>
      <c r="N403" s="109">
        <f>(M403*$E403*$F403*$G403*$I403*$N$11)</f>
        <v>0</v>
      </c>
      <c r="O403" s="110"/>
      <c r="P403" s="110">
        <f t="shared" si="1276"/>
        <v>0</v>
      </c>
      <c r="Q403" s="110"/>
      <c r="R403" s="109">
        <f>(Q403*$E403*$F403*$G403*$I403*$R$11)</f>
        <v>0</v>
      </c>
      <c r="S403" s="110"/>
      <c r="T403" s="109">
        <f t="shared" si="1278"/>
        <v>0</v>
      </c>
      <c r="U403" s="110"/>
      <c r="V403" s="109">
        <f>(U403*$E403*$F403*$G403*$I403*$V$11)</f>
        <v>0</v>
      </c>
      <c r="W403" s="110"/>
      <c r="X403" s="109">
        <f>(W403*$E403*$F403*$G403*$I403*$X$11)</f>
        <v>0</v>
      </c>
      <c r="Y403" s="110"/>
      <c r="Z403" s="109">
        <f>(Y403*$E403*$F403*$G403*$I403*$Z$11)</f>
        <v>0</v>
      </c>
      <c r="AA403" s="110"/>
      <c r="AB403" s="109">
        <f>(AA403*$E403*$F403*$G403*$I403*$AB$11)</f>
        <v>0</v>
      </c>
      <c r="AC403" s="110"/>
      <c r="AD403" s="109">
        <f>(AC403*$E403*$F403*$G403*$I403*$AD$11)</f>
        <v>0</v>
      </c>
      <c r="AE403" s="110"/>
      <c r="AF403" s="109">
        <f>(AE403*$E403*$F403*$G403*$I403*$AF$11)</f>
        <v>0</v>
      </c>
      <c r="AG403" s="112"/>
      <c r="AH403" s="109">
        <f>(AG403*$E403*$F403*$G403*$I403*$AH$11)</f>
        <v>0</v>
      </c>
      <c r="AI403" s="110"/>
      <c r="AJ403" s="109">
        <f>(AI403*$E403*$F403*$G403*$I403*$AJ$11)</f>
        <v>0</v>
      </c>
      <c r="AK403" s="110"/>
      <c r="AL403" s="110">
        <f t="shared" si="1287"/>
        <v>0</v>
      </c>
      <c r="AM403" s="110"/>
      <c r="AN403" s="109">
        <f t="shared" si="1288"/>
        <v>0</v>
      </c>
      <c r="AO403" s="132">
        <v>0</v>
      </c>
      <c r="AP403" s="109">
        <f>(AO403*$E403*$F403*$G403*$J403*$AP$11)</f>
        <v>0</v>
      </c>
      <c r="AQ403" s="110"/>
      <c r="AR403" s="116">
        <f>(AQ403*$E403*$F403*$G403*$J403*$AR$11)</f>
        <v>0</v>
      </c>
      <c r="AS403" s="110"/>
      <c r="AT403" s="109">
        <f>(AS403*$E403*$F403*$G403*$I403*$AT$11)</f>
        <v>0</v>
      </c>
      <c r="AU403" s="110"/>
      <c r="AV403" s="110">
        <f>(AU403*$E403*$F403*$G403*$I403*$AV$11)</f>
        <v>0</v>
      </c>
      <c r="AW403" s="110">
        <v>170</v>
      </c>
      <c r="AX403" s="109">
        <f t="shared" si="1293"/>
        <v>7438094.9999999991</v>
      </c>
      <c r="AY403" s="110"/>
      <c r="AZ403" s="109">
        <f>(AY403*$E403*$F403*$G403*$I403*$AZ$11)</f>
        <v>0</v>
      </c>
      <c r="BA403" s="110"/>
      <c r="BB403" s="109">
        <f>(BA403*$E403*$F403*$G403*$I403*$BB$11)</f>
        <v>0</v>
      </c>
      <c r="BC403" s="110"/>
      <c r="BD403" s="109">
        <f>(BC403*$E403*$F403*$G403*$I403*$BD$11)</f>
        <v>0</v>
      </c>
      <c r="BE403" s="110"/>
      <c r="BF403" s="109">
        <f>(BE403*$E403*$F403*$G403*$I403*$BF$11)</f>
        <v>0</v>
      </c>
      <c r="BG403" s="110"/>
      <c r="BH403" s="109">
        <f>(BG403*$E403*$F403*$G403*$J403*$BH$11)</f>
        <v>0</v>
      </c>
      <c r="BI403" s="110"/>
      <c r="BJ403" s="109">
        <f>(BI403*$E403*$F403*$G403*$J403*$BJ$11)</f>
        <v>0</v>
      </c>
      <c r="BK403" s="110"/>
      <c r="BL403" s="109">
        <f>(BK403*$E403*$F403*$G403*$J403*$BL$11)</f>
        <v>0</v>
      </c>
      <c r="BM403" s="110"/>
      <c r="BN403" s="109">
        <f>(BM403*$E403*$F403*$G403*$J403*$BN$11)</f>
        <v>0</v>
      </c>
      <c r="BO403" s="110"/>
      <c r="BP403" s="109">
        <f t="shared" si="1302"/>
        <v>0</v>
      </c>
      <c r="BQ403" s="110"/>
      <c r="BR403" s="109">
        <f>(BQ403*$E403*$F403*$G403*$J403*$BR$11)</f>
        <v>0</v>
      </c>
      <c r="BS403" s="110"/>
      <c r="BT403" s="116">
        <f>(BS403*$E403*$F403*$G403*$J403*$BT$11)</f>
        <v>0</v>
      </c>
      <c r="BU403" s="133"/>
      <c r="BV403" s="109">
        <f>(BU403*$E403*$F403*$G403*$I403*$BV$11)</f>
        <v>0</v>
      </c>
      <c r="BW403" s="110"/>
      <c r="BX403" s="109">
        <f>(BW403*$E403*$F403*$G403*$I403*$BX$11)</f>
        <v>0</v>
      </c>
      <c r="BY403" s="110"/>
      <c r="BZ403" s="109">
        <f>(BY403*$E403*$F403*$G403*$I403*$BZ$11)</f>
        <v>0</v>
      </c>
      <c r="CA403" s="110"/>
      <c r="CB403" s="109">
        <f>(CA403*$E403*$F403*$G403*$J403*$CB$11)</f>
        <v>0</v>
      </c>
      <c r="CC403" s="134"/>
      <c r="CD403" s="110">
        <f>(CC403*$E403*$F403*$G403*$I403*$CD$11)</f>
        <v>0</v>
      </c>
      <c r="CE403" s="110"/>
      <c r="CF403" s="109">
        <f>(CE403*$E403*$F403*$G403*$I403*$CF$11)</f>
        <v>0</v>
      </c>
      <c r="CG403" s="110"/>
      <c r="CH403" s="109">
        <f>(CG403*$E403*$F403*$G403*$I403*$CH$11)</f>
        <v>0</v>
      </c>
      <c r="CI403" s="110"/>
      <c r="CJ403" s="109">
        <f>(CI403*$E403*$F403*$G403*$I403*$CJ$11)</f>
        <v>0</v>
      </c>
      <c r="CK403" s="110"/>
      <c r="CL403" s="109">
        <f>(CK403*$E403*$F403*$G403*$I403*$CL$11)</f>
        <v>0</v>
      </c>
      <c r="CM403" s="110"/>
      <c r="CN403" s="109">
        <f>(CM403*$E403*$F403*$G403*$I403*$CN$11)</f>
        <v>0</v>
      </c>
      <c r="CO403" s="110"/>
      <c r="CP403" s="109">
        <f>(CO403*$E403*$F403*$G403*$I403*$CP$11)</f>
        <v>0</v>
      </c>
      <c r="CQ403" s="110"/>
      <c r="CR403" s="109">
        <f>(CQ403*$E403*$F403*$G403*$J403*$CR$11)</f>
        <v>0</v>
      </c>
      <c r="CS403" s="110"/>
      <c r="CT403" s="109">
        <f>(CS403*$E403*$F403*$G403*$J403*$CT$11)</f>
        <v>0</v>
      </c>
      <c r="CU403" s="110"/>
      <c r="CV403" s="109">
        <f>(CU403*$E403*$F403*$G403*$J403*$CV$11)</f>
        <v>0</v>
      </c>
      <c r="CW403" s="132">
        <v>0</v>
      </c>
      <c r="CX403" s="109">
        <f>(CW403*$E403*$F403*$G403*$J403*$CX$11)</f>
        <v>0</v>
      </c>
      <c r="CY403" s="110"/>
      <c r="CZ403" s="116">
        <f>(CY403*$E403*$F403*$G403*$J403*$CZ$11)</f>
        <v>0</v>
      </c>
      <c r="DA403" s="110"/>
      <c r="DB403" s="109">
        <f>(DA403*$E403*$F403*$G403*$J403*$DB$11)</f>
        <v>0</v>
      </c>
      <c r="DC403" s="134"/>
      <c r="DD403" s="109">
        <f>(DC403*$E403*$F403*$G403*$J403*$DD$11)</f>
        <v>0</v>
      </c>
      <c r="DE403" s="110"/>
      <c r="DF403" s="109">
        <f>(DE403*$E403*$F403*$G403*$J403*$DF$11)</f>
        <v>0</v>
      </c>
      <c r="DG403" s="110"/>
      <c r="DH403" s="109">
        <f>(DG403*$E403*$F403*$G403*$K403*$DH$11)</f>
        <v>0</v>
      </c>
      <c r="DI403" s="110"/>
      <c r="DJ403" s="209">
        <f>(DI403*$E403*$F403*$G403*$L403*$DJ$11)</f>
        <v>0</v>
      </c>
      <c r="DK403" s="123">
        <f t="shared" si="1326"/>
        <v>170</v>
      </c>
      <c r="DL403" s="122">
        <f t="shared" si="1326"/>
        <v>7438094.9999999991</v>
      </c>
      <c r="DM403" s="1"/>
      <c r="DN403" s="1">
        <f t="shared" si="1327"/>
        <v>255</v>
      </c>
      <c r="DO403" s="52">
        <f t="shared" si="1328"/>
        <v>255</v>
      </c>
      <c r="DQ403" s="52">
        <f t="shared" si="1329"/>
        <v>170</v>
      </c>
    </row>
    <row r="404" spans="1:121" ht="45" hidden="1" customHeight="1" x14ac:dyDescent="0.25">
      <c r="A404" s="128"/>
      <c r="B404" s="129">
        <v>355</v>
      </c>
      <c r="C404" s="101" t="s">
        <v>887</v>
      </c>
      <c r="D404" s="102" t="s">
        <v>888</v>
      </c>
      <c r="E404" s="89">
        <v>23150</v>
      </c>
      <c r="F404" s="130">
        <v>1.8</v>
      </c>
      <c r="G404" s="104">
        <v>1</v>
      </c>
      <c r="H404" s="105"/>
      <c r="I404" s="106">
        <v>1.4</v>
      </c>
      <c r="J404" s="106">
        <v>1.68</v>
      </c>
      <c r="K404" s="106">
        <v>2.23</v>
      </c>
      <c r="L404" s="107">
        <v>2.57</v>
      </c>
      <c r="M404" s="110"/>
      <c r="N404" s="109">
        <f>(M404*$E404*$F404*$G404*$I404*$N$11)</f>
        <v>0</v>
      </c>
      <c r="O404" s="110"/>
      <c r="P404" s="110">
        <f t="shared" si="1276"/>
        <v>0</v>
      </c>
      <c r="Q404" s="110"/>
      <c r="R404" s="109">
        <f>(Q404*$E404*$F404*$G404*$I404*$R$11)</f>
        <v>0</v>
      </c>
      <c r="S404" s="110"/>
      <c r="T404" s="109">
        <f t="shared" si="1278"/>
        <v>0</v>
      </c>
      <c r="U404" s="110"/>
      <c r="V404" s="109">
        <f>(U404*$E404*$F404*$G404*$I404*$V$11)</f>
        <v>0</v>
      </c>
      <c r="W404" s="110"/>
      <c r="X404" s="109">
        <f>(W404*$E404*$F404*$G404*$I404*$X$11)</f>
        <v>0</v>
      </c>
      <c r="Y404" s="110"/>
      <c r="Z404" s="109">
        <f>(Y404*$E404*$F404*$G404*$I404*$Z$11)</f>
        <v>0</v>
      </c>
      <c r="AA404" s="110"/>
      <c r="AB404" s="109">
        <f>(AA404*$E404*$F404*$G404*$I404*$AB$11)</f>
        <v>0</v>
      </c>
      <c r="AC404" s="110"/>
      <c r="AD404" s="109">
        <f>(AC404*$E404*$F404*$G404*$I404*$AD$11)</f>
        <v>0</v>
      </c>
      <c r="AE404" s="110"/>
      <c r="AF404" s="109">
        <f>(AE404*$E404*$F404*$G404*$I404*$AF$11)</f>
        <v>0</v>
      </c>
      <c r="AG404" s="112"/>
      <c r="AH404" s="109">
        <f>(AG404*$E404*$F404*$G404*$I404*$AH$11)</f>
        <v>0</v>
      </c>
      <c r="AI404" s="110"/>
      <c r="AJ404" s="109">
        <f>(AI404*$E404*$F404*$G404*$I404*$AJ$11)</f>
        <v>0</v>
      </c>
      <c r="AK404" s="110"/>
      <c r="AL404" s="110">
        <f t="shared" si="1287"/>
        <v>0</v>
      </c>
      <c r="AM404" s="110"/>
      <c r="AN404" s="109">
        <f t="shared" si="1288"/>
        <v>0</v>
      </c>
      <c r="AO404" s="132">
        <v>0</v>
      </c>
      <c r="AP404" s="109">
        <f>(AO404*$E404*$F404*$G404*$J404*$AP$11)</f>
        <v>0</v>
      </c>
      <c r="AQ404" s="110"/>
      <c r="AR404" s="116">
        <f>(AQ404*$E404*$F404*$G404*$J404*$AR$11)</f>
        <v>0</v>
      </c>
      <c r="AS404" s="110"/>
      <c r="AT404" s="109">
        <f>(AS404*$E404*$F404*$G404*$I404*$AT$11)</f>
        <v>0</v>
      </c>
      <c r="AU404" s="110"/>
      <c r="AV404" s="110">
        <f>(AU404*$E404*$F404*$G404*$I404*$AV$11)</f>
        <v>0</v>
      </c>
      <c r="AW404" s="110"/>
      <c r="AX404" s="109">
        <f t="shared" si="1293"/>
        <v>0</v>
      </c>
      <c r="AY404" s="110"/>
      <c r="AZ404" s="109">
        <f>(AY404*$E404*$F404*$G404*$I404*$AZ$11)</f>
        <v>0</v>
      </c>
      <c r="BA404" s="110"/>
      <c r="BB404" s="109">
        <f>(BA404*$E404*$F404*$G404*$I404*$BB$11)</f>
        <v>0</v>
      </c>
      <c r="BC404" s="110"/>
      <c r="BD404" s="109">
        <f>(BC404*$E404*$F404*$G404*$I404*$BD$11)</f>
        <v>0</v>
      </c>
      <c r="BE404" s="110"/>
      <c r="BF404" s="109">
        <f>(BE404*$E404*$F404*$G404*$I404*$BF$11)</f>
        <v>0</v>
      </c>
      <c r="BG404" s="110"/>
      <c r="BH404" s="109">
        <f>(BG404*$E404*$F404*$G404*$J404*$BH$11)</f>
        <v>0</v>
      </c>
      <c r="BI404" s="110"/>
      <c r="BJ404" s="109">
        <f>(BI404*$E404*$F404*$G404*$J404*$BJ$11)</f>
        <v>0</v>
      </c>
      <c r="BK404" s="110"/>
      <c r="BL404" s="109">
        <f>(BK404*$E404*$F404*$G404*$J404*$BL$11)</f>
        <v>0</v>
      </c>
      <c r="BM404" s="110"/>
      <c r="BN404" s="109">
        <f>(BM404*$E404*$F404*$G404*$J404*$BN$11)</f>
        <v>0</v>
      </c>
      <c r="BO404" s="110"/>
      <c r="BP404" s="109">
        <f t="shared" si="1302"/>
        <v>0</v>
      </c>
      <c r="BQ404" s="110"/>
      <c r="BR404" s="109">
        <f>(BQ404*$E404*$F404*$G404*$J404*$BR$11)</f>
        <v>0</v>
      </c>
      <c r="BS404" s="110"/>
      <c r="BT404" s="116">
        <f>(BS404*$E404*$F404*$G404*$J404*$BT$11)</f>
        <v>0</v>
      </c>
      <c r="BU404" s="133"/>
      <c r="BV404" s="109">
        <f>(BU404*$E404*$F404*$G404*$I404*$BV$11)</f>
        <v>0</v>
      </c>
      <c r="BW404" s="110"/>
      <c r="BX404" s="109">
        <f>(BW404*$E404*$F404*$G404*$I404*$BX$11)</f>
        <v>0</v>
      </c>
      <c r="BY404" s="110"/>
      <c r="BZ404" s="109">
        <f>(BY404*$E404*$F404*$G404*$I404*$BZ$11)</f>
        <v>0</v>
      </c>
      <c r="CA404" s="110"/>
      <c r="CB404" s="109">
        <f>(CA404*$E404*$F404*$G404*$J404*$CB$11)</f>
        <v>0</v>
      </c>
      <c r="CC404" s="134"/>
      <c r="CD404" s="110">
        <f>(CC404*$E404*$F404*$G404*$I404*$CD$11)</f>
        <v>0</v>
      </c>
      <c r="CE404" s="110"/>
      <c r="CF404" s="109">
        <f>(CE404*$E404*$F404*$G404*$I404*$CF$11)</f>
        <v>0</v>
      </c>
      <c r="CG404" s="110"/>
      <c r="CH404" s="109">
        <f>(CG404*$E404*$F404*$G404*$I404*$CH$11)</f>
        <v>0</v>
      </c>
      <c r="CI404" s="110"/>
      <c r="CJ404" s="109">
        <f>(CI404*$E404*$F404*$G404*$I404*$CJ$11)</f>
        <v>0</v>
      </c>
      <c r="CK404" s="110"/>
      <c r="CL404" s="109">
        <f>(CK404*$E404*$F404*$G404*$I404*$CL$11)</f>
        <v>0</v>
      </c>
      <c r="CM404" s="110"/>
      <c r="CN404" s="109">
        <f>(CM404*$E404*$F404*$G404*$I404*$CN$11)</f>
        <v>0</v>
      </c>
      <c r="CO404" s="110"/>
      <c r="CP404" s="109">
        <f>(CO404*$E404*$F404*$G404*$I404*$CP$11)</f>
        <v>0</v>
      </c>
      <c r="CQ404" s="110"/>
      <c r="CR404" s="109">
        <f>(CQ404*$E404*$F404*$G404*$J404*$CR$11)</f>
        <v>0</v>
      </c>
      <c r="CS404" s="110"/>
      <c r="CT404" s="109">
        <f>(CS404*$E404*$F404*$G404*$J404*$CT$11)</f>
        <v>0</v>
      </c>
      <c r="CU404" s="110"/>
      <c r="CV404" s="109">
        <f>(CU404*$E404*$F404*$G404*$J404*$CV$11)</f>
        <v>0</v>
      </c>
      <c r="CW404" s="132">
        <v>0</v>
      </c>
      <c r="CX404" s="109">
        <f>(CW404*$E404*$F404*$G404*$J404*$CX$11)</f>
        <v>0</v>
      </c>
      <c r="CY404" s="110"/>
      <c r="CZ404" s="116">
        <f>(CY404*$E404*$F404*$G404*$J404*$CZ$11)</f>
        <v>0</v>
      </c>
      <c r="DA404" s="110"/>
      <c r="DB404" s="109">
        <f>(DA404*$E404*$F404*$G404*$J404*$DB$11)</f>
        <v>0</v>
      </c>
      <c r="DC404" s="134"/>
      <c r="DD404" s="109">
        <f>(DC404*$E404*$F404*$G404*$J404*$DD$11)</f>
        <v>0</v>
      </c>
      <c r="DE404" s="110"/>
      <c r="DF404" s="109">
        <f>(DE404*$E404*$F404*$G404*$J404*$DF$11)</f>
        <v>0</v>
      </c>
      <c r="DG404" s="110"/>
      <c r="DH404" s="109">
        <f>(DG404*$E404*$F404*$G404*$K404*$DH$11)</f>
        <v>0</v>
      </c>
      <c r="DI404" s="110"/>
      <c r="DJ404" s="122">
        <f>(DI404*$E404*$F404*$G404*$L404*$DJ$11)</f>
        <v>0</v>
      </c>
      <c r="DK404" s="123">
        <f t="shared" si="1326"/>
        <v>0</v>
      </c>
      <c r="DL404" s="122">
        <f t="shared" si="1326"/>
        <v>0</v>
      </c>
      <c r="DM404" s="1"/>
      <c r="DN404" s="1">
        <f t="shared" si="1327"/>
        <v>0</v>
      </c>
      <c r="DO404" s="52">
        <f t="shared" si="1328"/>
        <v>0</v>
      </c>
      <c r="DQ404" s="52">
        <f t="shared" si="1329"/>
        <v>0</v>
      </c>
    </row>
    <row r="405" spans="1:121" ht="60" hidden="1" customHeight="1" x14ac:dyDescent="0.25">
      <c r="A405" s="128"/>
      <c r="B405" s="129">
        <v>356</v>
      </c>
      <c r="C405" s="101" t="s">
        <v>889</v>
      </c>
      <c r="D405" s="102" t="s">
        <v>890</v>
      </c>
      <c r="E405" s="89">
        <v>23150</v>
      </c>
      <c r="F405" s="130">
        <v>4.8099999999999996</v>
      </c>
      <c r="G405" s="104">
        <v>1</v>
      </c>
      <c r="H405" s="105"/>
      <c r="I405" s="106">
        <v>1.4</v>
      </c>
      <c r="J405" s="106">
        <v>1.68</v>
      </c>
      <c r="K405" s="106">
        <v>2.23</v>
      </c>
      <c r="L405" s="107">
        <v>2.57</v>
      </c>
      <c r="M405" s="110"/>
      <c r="N405" s="109">
        <f>(M405*$E405*$F405*$G405*$I405*$N$11)</f>
        <v>0</v>
      </c>
      <c r="O405" s="110"/>
      <c r="P405" s="110">
        <f t="shared" si="1276"/>
        <v>0</v>
      </c>
      <c r="Q405" s="110"/>
      <c r="R405" s="109">
        <f>(Q405*$E405*$F405*$G405*$I405*$R$11)</f>
        <v>0</v>
      </c>
      <c r="S405" s="110"/>
      <c r="T405" s="109">
        <f t="shared" si="1278"/>
        <v>0</v>
      </c>
      <c r="U405" s="110"/>
      <c r="V405" s="109">
        <f>(U405*$E405*$F405*$G405*$I405*$V$11)</f>
        <v>0</v>
      </c>
      <c r="W405" s="110"/>
      <c r="X405" s="109">
        <f>(W405*$E405*$F405*$G405*$I405*$X$11)</f>
        <v>0</v>
      </c>
      <c r="Y405" s="110"/>
      <c r="Z405" s="109">
        <f>(Y405*$E405*$F405*$G405*$I405*$Z$11)</f>
        <v>0</v>
      </c>
      <c r="AA405" s="110"/>
      <c r="AB405" s="109">
        <f>(AA405*$E405*$F405*$G405*$I405*$AB$11)</f>
        <v>0</v>
      </c>
      <c r="AC405" s="110"/>
      <c r="AD405" s="109">
        <f>(AC405*$E405*$F405*$G405*$I405*$AD$11)</f>
        <v>0</v>
      </c>
      <c r="AE405" s="110"/>
      <c r="AF405" s="109">
        <f>(AE405*$E405*$F405*$G405*$I405*$AF$11)</f>
        <v>0</v>
      </c>
      <c r="AG405" s="112"/>
      <c r="AH405" s="109">
        <f>(AG405*$E405*$F405*$G405*$I405*$AH$11)</f>
        <v>0</v>
      </c>
      <c r="AI405" s="110"/>
      <c r="AJ405" s="109">
        <f>(AI405*$E405*$F405*$G405*$I405*$AJ$11)</f>
        <v>0</v>
      </c>
      <c r="AK405" s="110"/>
      <c r="AL405" s="110">
        <f t="shared" si="1287"/>
        <v>0</v>
      </c>
      <c r="AM405" s="110"/>
      <c r="AN405" s="109">
        <f t="shared" si="1288"/>
        <v>0</v>
      </c>
      <c r="AO405" s="132">
        <v>0</v>
      </c>
      <c r="AP405" s="109">
        <f>(AO405*$E405*$F405*$G405*$J405*$AP$11)</f>
        <v>0</v>
      </c>
      <c r="AQ405" s="110"/>
      <c r="AR405" s="116">
        <f>(AQ405*$E405*$F405*$G405*$J405*$AR$11)</f>
        <v>0</v>
      </c>
      <c r="AS405" s="110"/>
      <c r="AT405" s="109">
        <f>(AS405*$E405*$F405*$G405*$I405*$AT$11)</f>
        <v>0</v>
      </c>
      <c r="AU405" s="110"/>
      <c r="AV405" s="110">
        <f>(AU405*$E405*$F405*$G405*$I405*$AV$11)</f>
        <v>0</v>
      </c>
      <c r="AW405" s="110"/>
      <c r="AX405" s="109">
        <f t="shared" si="1293"/>
        <v>0</v>
      </c>
      <c r="AY405" s="110"/>
      <c r="AZ405" s="109">
        <f>(AY405*$E405*$F405*$G405*$I405*$AZ$11)</f>
        <v>0</v>
      </c>
      <c r="BA405" s="110"/>
      <c r="BB405" s="109">
        <f>(BA405*$E405*$F405*$G405*$I405*$BB$11)</f>
        <v>0</v>
      </c>
      <c r="BC405" s="110"/>
      <c r="BD405" s="109">
        <f>(BC405*$E405*$F405*$G405*$I405*$BD$11)</f>
        <v>0</v>
      </c>
      <c r="BE405" s="110"/>
      <c r="BF405" s="109">
        <f>(BE405*$E405*$F405*$G405*$I405*$BF$11)</f>
        <v>0</v>
      </c>
      <c r="BG405" s="110"/>
      <c r="BH405" s="109">
        <f>(BG405*$E405*$F405*$G405*$J405*$BH$11)</f>
        <v>0</v>
      </c>
      <c r="BI405" s="110"/>
      <c r="BJ405" s="109">
        <f>(BI405*$E405*$F405*$G405*$J405*$BJ$11)</f>
        <v>0</v>
      </c>
      <c r="BK405" s="110"/>
      <c r="BL405" s="109">
        <f>(BK405*$E405*$F405*$G405*$J405*$BL$11)</f>
        <v>0</v>
      </c>
      <c r="BM405" s="110"/>
      <c r="BN405" s="109">
        <f>(BM405*$E405*$F405*$G405*$J405*$BN$11)</f>
        <v>0</v>
      </c>
      <c r="BO405" s="110"/>
      <c r="BP405" s="109">
        <f t="shared" si="1302"/>
        <v>0</v>
      </c>
      <c r="BQ405" s="110"/>
      <c r="BR405" s="109">
        <f>(BQ405*$E405*$F405*$G405*$J405*$BR$11)</f>
        <v>0</v>
      </c>
      <c r="BS405" s="110"/>
      <c r="BT405" s="116">
        <f>(BS405*$E405*$F405*$G405*$J405*$BT$11)</f>
        <v>0</v>
      </c>
      <c r="BU405" s="133"/>
      <c r="BV405" s="109">
        <f>(BU405*$E405*$F405*$G405*$I405*$BV$11)</f>
        <v>0</v>
      </c>
      <c r="BW405" s="110"/>
      <c r="BX405" s="109">
        <f>(BW405*$E405*$F405*$G405*$I405*$BX$11)</f>
        <v>0</v>
      </c>
      <c r="BY405" s="110"/>
      <c r="BZ405" s="109">
        <f>(BY405*$E405*$F405*$G405*$I405*$BZ$11)</f>
        <v>0</v>
      </c>
      <c r="CA405" s="110"/>
      <c r="CB405" s="109">
        <f>(CA405*$E405*$F405*$G405*$J405*$CB$11)</f>
        <v>0</v>
      </c>
      <c r="CC405" s="134"/>
      <c r="CD405" s="110">
        <f>(CC405*$E405*$F405*$G405*$I405*$CD$11)</f>
        <v>0</v>
      </c>
      <c r="CE405" s="110"/>
      <c r="CF405" s="109">
        <f>(CE405*$E405*$F405*$G405*$I405*$CF$11)</f>
        <v>0</v>
      </c>
      <c r="CG405" s="110"/>
      <c r="CH405" s="109">
        <f>(CG405*$E405*$F405*$G405*$I405*$CH$11)</f>
        <v>0</v>
      </c>
      <c r="CI405" s="110"/>
      <c r="CJ405" s="109">
        <f>(CI405*$E405*$F405*$G405*$I405*$CJ$11)</f>
        <v>0</v>
      </c>
      <c r="CK405" s="110"/>
      <c r="CL405" s="109">
        <f>(CK405*$E405*$F405*$G405*$I405*$CL$11)</f>
        <v>0</v>
      </c>
      <c r="CM405" s="110"/>
      <c r="CN405" s="109">
        <f>(CM405*$E405*$F405*$G405*$I405*$CN$11)</f>
        <v>0</v>
      </c>
      <c r="CO405" s="110"/>
      <c r="CP405" s="109">
        <f>(CO405*$E405*$F405*$G405*$I405*$CP$11)</f>
        <v>0</v>
      </c>
      <c r="CQ405" s="110"/>
      <c r="CR405" s="109">
        <f>(CQ405*$E405*$F405*$G405*$J405*$CR$11)</f>
        <v>0</v>
      </c>
      <c r="CS405" s="110"/>
      <c r="CT405" s="109">
        <f>(CS405*$E405*$F405*$G405*$J405*$CT$11)</f>
        <v>0</v>
      </c>
      <c r="CU405" s="110"/>
      <c r="CV405" s="109">
        <f>(CU405*$E405*$F405*$G405*$J405*$CV$11)</f>
        <v>0</v>
      </c>
      <c r="CW405" s="132">
        <v>0</v>
      </c>
      <c r="CX405" s="109">
        <f>(CW405*$E405*$F405*$G405*$J405*$CX$11)</f>
        <v>0</v>
      </c>
      <c r="CY405" s="110"/>
      <c r="CZ405" s="116">
        <f>(CY405*$E405*$F405*$G405*$J405*$CZ$11)</f>
        <v>0</v>
      </c>
      <c r="DA405" s="110"/>
      <c r="DB405" s="109">
        <f>(DA405*$E405*$F405*$G405*$J405*$DB$11)</f>
        <v>0</v>
      </c>
      <c r="DC405" s="134"/>
      <c r="DD405" s="109">
        <f>(DC405*$E405*$F405*$G405*$J405*$DD$11)</f>
        <v>0</v>
      </c>
      <c r="DE405" s="110"/>
      <c r="DF405" s="109">
        <f>(DE405*$E405*$F405*$G405*$J405*$DF$11)</f>
        <v>0</v>
      </c>
      <c r="DG405" s="110"/>
      <c r="DH405" s="109">
        <f>(DG405*$E405*$F405*$G405*$K405*$DH$11)</f>
        <v>0</v>
      </c>
      <c r="DI405" s="110"/>
      <c r="DJ405" s="122">
        <f>(DI405*$E405*$F405*$G405*$L405*$DJ$11)</f>
        <v>0</v>
      </c>
      <c r="DK405" s="123">
        <f t="shared" si="1326"/>
        <v>0</v>
      </c>
      <c r="DL405" s="122">
        <f t="shared" si="1326"/>
        <v>0</v>
      </c>
      <c r="DM405" s="1"/>
      <c r="DN405" s="1">
        <f t="shared" si="1327"/>
        <v>0</v>
      </c>
      <c r="DO405" s="52">
        <f t="shared" si="1328"/>
        <v>0</v>
      </c>
      <c r="DQ405" s="52">
        <f t="shared" si="1329"/>
        <v>0</v>
      </c>
    </row>
    <row r="406" spans="1:121" ht="30" hidden="1" customHeight="1" x14ac:dyDescent="0.25">
      <c r="A406" s="128"/>
      <c r="B406" s="129">
        <v>357</v>
      </c>
      <c r="C406" s="101" t="s">
        <v>891</v>
      </c>
      <c r="D406" s="102" t="s">
        <v>892</v>
      </c>
      <c r="E406" s="89">
        <v>23150</v>
      </c>
      <c r="F406" s="130">
        <v>2.75</v>
      </c>
      <c r="G406" s="104">
        <v>1</v>
      </c>
      <c r="H406" s="105"/>
      <c r="I406" s="106">
        <v>1.4</v>
      </c>
      <c r="J406" s="106">
        <v>1.68</v>
      </c>
      <c r="K406" s="106">
        <v>2.23</v>
      </c>
      <c r="L406" s="107">
        <v>2.57</v>
      </c>
      <c r="M406" s="110"/>
      <c r="N406" s="109">
        <f>(M406*$E406*$F406*$G406*$I406*$N$11)</f>
        <v>0</v>
      </c>
      <c r="O406" s="110"/>
      <c r="P406" s="110">
        <f t="shared" si="1276"/>
        <v>0</v>
      </c>
      <c r="Q406" s="110"/>
      <c r="R406" s="109">
        <f>(Q406*$E406*$F406*$G406*$I406*$R$11)</f>
        <v>0</v>
      </c>
      <c r="S406" s="110"/>
      <c r="T406" s="109">
        <f t="shared" si="1278"/>
        <v>0</v>
      </c>
      <c r="U406" s="110"/>
      <c r="V406" s="109">
        <f>(U406*$E406*$F406*$G406*$I406*$V$11)</f>
        <v>0</v>
      </c>
      <c r="W406" s="110"/>
      <c r="X406" s="109">
        <f>(W406*$E406*$F406*$G406*$I406*$X$11)</f>
        <v>0</v>
      </c>
      <c r="Y406" s="110"/>
      <c r="Z406" s="109">
        <f>(Y406*$E406*$F406*$G406*$I406*$Z$11)</f>
        <v>0</v>
      </c>
      <c r="AA406" s="110"/>
      <c r="AB406" s="109">
        <f>(AA406*$E406*$F406*$G406*$I406*$AB$11)</f>
        <v>0</v>
      </c>
      <c r="AC406" s="110"/>
      <c r="AD406" s="109">
        <f>(AC406*$E406*$F406*$G406*$I406*$AD$11)</f>
        <v>0</v>
      </c>
      <c r="AE406" s="110"/>
      <c r="AF406" s="109">
        <f>(AE406*$E406*$F406*$G406*$I406*$AF$11)</f>
        <v>0</v>
      </c>
      <c r="AG406" s="112"/>
      <c r="AH406" s="109">
        <f>(AG406*$E406*$F406*$G406*$I406*$AH$11)</f>
        <v>0</v>
      </c>
      <c r="AI406" s="110"/>
      <c r="AJ406" s="109">
        <f>(AI406*$E406*$F406*$G406*$I406*$AJ$11)</f>
        <v>0</v>
      </c>
      <c r="AK406" s="110"/>
      <c r="AL406" s="110">
        <f t="shared" si="1287"/>
        <v>0</v>
      </c>
      <c r="AM406" s="110"/>
      <c r="AN406" s="109">
        <f t="shared" si="1288"/>
        <v>0</v>
      </c>
      <c r="AO406" s="132">
        <v>0</v>
      </c>
      <c r="AP406" s="109">
        <f>(AO406*$E406*$F406*$G406*$J406*$AP$11)</f>
        <v>0</v>
      </c>
      <c r="AQ406" s="110"/>
      <c r="AR406" s="116">
        <f>(AQ406*$E406*$F406*$G406*$J406*$AR$11)</f>
        <v>0</v>
      </c>
      <c r="AS406" s="110"/>
      <c r="AT406" s="109">
        <f>(AS406*$E406*$F406*$G406*$I406*$AT$11)</f>
        <v>0</v>
      </c>
      <c r="AU406" s="110"/>
      <c r="AV406" s="110">
        <f>(AU406*$E406*$F406*$G406*$I406*$AV$11)</f>
        <v>0</v>
      </c>
      <c r="AW406" s="110">
        <v>500</v>
      </c>
      <c r="AX406" s="109">
        <f t="shared" si="1293"/>
        <v>40107375</v>
      </c>
      <c r="AY406" s="110"/>
      <c r="AZ406" s="109">
        <f>(AY406*$E406*$F406*$G406*$I406*$AZ$11)</f>
        <v>0</v>
      </c>
      <c r="BA406" s="110"/>
      <c r="BB406" s="109">
        <f>(BA406*$E406*$F406*$G406*$I406*$BB$11)</f>
        <v>0</v>
      </c>
      <c r="BC406" s="110"/>
      <c r="BD406" s="109">
        <f>(BC406*$E406*$F406*$G406*$I406*$BD$11)</f>
        <v>0</v>
      </c>
      <c r="BE406" s="110"/>
      <c r="BF406" s="109">
        <f>(BE406*$E406*$F406*$G406*$I406*$BF$11)</f>
        <v>0</v>
      </c>
      <c r="BG406" s="110"/>
      <c r="BH406" s="109">
        <f>(BG406*$E406*$F406*$G406*$J406*$BH$11)</f>
        <v>0</v>
      </c>
      <c r="BI406" s="110"/>
      <c r="BJ406" s="109">
        <f>(BI406*$E406*$F406*$G406*$J406*$BJ$11)</f>
        <v>0</v>
      </c>
      <c r="BK406" s="110"/>
      <c r="BL406" s="109">
        <f>(BK406*$E406*$F406*$G406*$J406*$BL$11)</f>
        <v>0</v>
      </c>
      <c r="BM406" s="110"/>
      <c r="BN406" s="109">
        <f>(BM406*$E406*$F406*$G406*$J406*$BN$11)</f>
        <v>0</v>
      </c>
      <c r="BO406" s="110"/>
      <c r="BP406" s="109">
        <f t="shared" si="1302"/>
        <v>0</v>
      </c>
      <c r="BQ406" s="110"/>
      <c r="BR406" s="109">
        <f>(BQ406*$E406*$F406*$G406*$J406*$BR$11)</f>
        <v>0</v>
      </c>
      <c r="BS406" s="110"/>
      <c r="BT406" s="116">
        <f>(BS406*$E406*$F406*$G406*$J406*$BT$11)</f>
        <v>0</v>
      </c>
      <c r="BU406" s="133"/>
      <c r="BV406" s="109">
        <f>(BU406*$E406*$F406*$G406*$I406*$BV$11)</f>
        <v>0</v>
      </c>
      <c r="BW406" s="110"/>
      <c r="BX406" s="109">
        <f>(BW406*$E406*$F406*$G406*$I406*$BX$11)</f>
        <v>0</v>
      </c>
      <c r="BY406" s="110"/>
      <c r="BZ406" s="109">
        <f>(BY406*$E406*$F406*$G406*$I406*$BZ$11)</f>
        <v>0</v>
      </c>
      <c r="CA406" s="110"/>
      <c r="CB406" s="109">
        <f>(CA406*$E406*$F406*$G406*$J406*$CB$11)</f>
        <v>0</v>
      </c>
      <c r="CC406" s="134"/>
      <c r="CD406" s="110">
        <f>(CC406*$E406*$F406*$G406*$I406*$CD$11)</f>
        <v>0</v>
      </c>
      <c r="CE406" s="110"/>
      <c r="CF406" s="109">
        <f>(CE406*$E406*$F406*$G406*$I406*$CF$11)</f>
        <v>0</v>
      </c>
      <c r="CG406" s="110"/>
      <c r="CH406" s="109">
        <f>(CG406*$E406*$F406*$G406*$I406*$CH$11)</f>
        <v>0</v>
      </c>
      <c r="CI406" s="110"/>
      <c r="CJ406" s="109">
        <f>(CI406*$E406*$F406*$G406*$I406*$CJ$11)</f>
        <v>0</v>
      </c>
      <c r="CK406" s="110"/>
      <c r="CL406" s="109">
        <f>(CK406*$E406*$F406*$G406*$I406*$CL$11)</f>
        <v>0</v>
      </c>
      <c r="CM406" s="110"/>
      <c r="CN406" s="109">
        <f>(CM406*$E406*$F406*$G406*$I406*$CN$11)</f>
        <v>0</v>
      </c>
      <c r="CO406" s="110"/>
      <c r="CP406" s="109">
        <f>(CO406*$E406*$F406*$G406*$I406*$CP$11)</f>
        <v>0</v>
      </c>
      <c r="CQ406" s="110"/>
      <c r="CR406" s="109">
        <f>(CQ406*$E406*$F406*$G406*$J406*$CR$11)</f>
        <v>0</v>
      </c>
      <c r="CS406" s="110"/>
      <c r="CT406" s="109">
        <f>(CS406*$E406*$F406*$G406*$J406*$CT$11)</f>
        <v>0</v>
      </c>
      <c r="CU406" s="110"/>
      <c r="CV406" s="109">
        <f>(CU406*$E406*$F406*$G406*$J406*$CV$11)</f>
        <v>0</v>
      </c>
      <c r="CW406" s="132">
        <v>0</v>
      </c>
      <c r="CX406" s="109">
        <f>(CW406*$E406*$F406*$G406*$J406*$CX$11)</f>
        <v>0</v>
      </c>
      <c r="CY406" s="110"/>
      <c r="CZ406" s="116">
        <f>(CY406*$E406*$F406*$G406*$J406*$CZ$11)</f>
        <v>0</v>
      </c>
      <c r="DA406" s="110"/>
      <c r="DB406" s="109">
        <f>(DA406*$E406*$F406*$G406*$J406*$DB$11)</f>
        <v>0</v>
      </c>
      <c r="DC406" s="134"/>
      <c r="DD406" s="109">
        <f>(DC406*$E406*$F406*$G406*$J406*$DD$11)</f>
        <v>0</v>
      </c>
      <c r="DE406" s="110"/>
      <c r="DF406" s="109">
        <f>(DE406*$E406*$F406*$G406*$J406*$DF$11)</f>
        <v>0</v>
      </c>
      <c r="DG406" s="110"/>
      <c r="DH406" s="109">
        <f>(DG406*$E406*$F406*$G406*$K406*$DH$11)</f>
        <v>0</v>
      </c>
      <c r="DI406" s="110"/>
      <c r="DJ406" s="122">
        <f>(DI406*$E406*$F406*$G406*$L406*$DJ$11)</f>
        <v>0</v>
      </c>
      <c r="DK406" s="123">
        <f t="shared" si="1326"/>
        <v>500</v>
      </c>
      <c r="DL406" s="122">
        <f t="shared" si="1326"/>
        <v>40107375</v>
      </c>
      <c r="DM406" s="1"/>
      <c r="DN406" s="1">
        <f t="shared" si="1327"/>
        <v>1375</v>
      </c>
      <c r="DO406" s="52">
        <f t="shared" si="1328"/>
        <v>1375</v>
      </c>
      <c r="DQ406" s="52">
        <f t="shared" si="1329"/>
        <v>500</v>
      </c>
    </row>
    <row r="407" spans="1:121" ht="45" hidden="1" customHeight="1" x14ac:dyDescent="0.25">
      <c r="A407" s="128"/>
      <c r="B407" s="129">
        <v>358</v>
      </c>
      <c r="C407" s="101" t="s">
        <v>893</v>
      </c>
      <c r="D407" s="102" t="s">
        <v>894</v>
      </c>
      <c r="E407" s="89">
        <v>23150</v>
      </c>
      <c r="F407" s="130">
        <v>2.35</v>
      </c>
      <c r="G407" s="104">
        <v>1</v>
      </c>
      <c r="H407" s="105"/>
      <c r="I407" s="106">
        <v>1.4</v>
      </c>
      <c r="J407" s="106">
        <v>1.68</v>
      </c>
      <c r="K407" s="106">
        <v>2.23</v>
      </c>
      <c r="L407" s="107">
        <v>2.57</v>
      </c>
      <c r="M407" s="110"/>
      <c r="N407" s="109">
        <f>(M407*$E407*$F407*$G407*$I407*$N$11)</f>
        <v>0</v>
      </c>
      <c r="O407" s="110"/>
      <c r="P407" s="110">
        <f t="shared" si="1276"/>
        <v>0</v>
      </c>
      <c r="Q407" s="110"/>
      <c r="R407" s="109">
        <f>(Q407*$E407*$F407*$G407*$I407*$R$11)</f>
        <v>0</v>
      </c>
      <c r="S407" s="110"/>
      <c r="T407" s="109">
        <f t="shared" si="1278"/>
        <v>0</v>
      </c>
      <c r="U407" s="110"/>
      <c r="V407" s="109">
        <f>(U407*$E407*$F407*$G407*$I407*$V$11)</f>
        <v>0</v>
      </c>
      <c r="W407" s="110"/>
      <c r="X407" s="109">
        <f>(W407*$E407*$F407*$G407*$I407*$X$11)</f>
        <v>0</v>
      </c>
      <c r="Y407" s="110"/>
      <c r="Z407" s="109">
        <f>(Y407*$E407*$F407*$G407*$I407*$Z$11)</f>
        <v>0</v>
      </c>
      <c r="AA407" s="110"/>
      <c r="AB407" s="109">
        <f>(AA407*$E407*$F407*$G407*$I407*$AB$11)</f>
        <v>0</v>
      </c>
      <c r="AC407" s="110"/>
      <c r="AD407" s="109">
        <f>(AC407*$E407*$F407*$G407*$I407*$AD$11)</f>
        <v>0</v>
      </c>
      <c r="AE407" s="110"/>
      <c r="AF407" s="109">
        <f>(AE407*$E407*$F407*$G407*$I407*$AF$11)</f>
        <v>0</v>
      </c>
      <c r="AG407" s="112"/>
      <c r="AH407" s="109">
        <f>(AG407*$E407*$F407*$G407*$I407*$AH$11)</f>
        <v>0</v>
      </c>
      <c r="AI407" s="110"/>
      <c r="AJ407" s="109">
        <f>(AI407*$E407*$F407*$G407*$I407*$AJ$11)</f>
        <v>0</v>
      </c>
      <c r="AK407" s="110"/>
      <c r="AL407" s="110">
        <f t="shared" si="1287"/>
        <v>0</v>
      </c>
      <c r="AM407" s="110"/>
      <c r="AN407" s="109">
        <f t="shared" si="1288"/>
        <v>0</v>
      </c>
      <c r="AO407" s="132">
        <v>0</v>
      </c>
      <c r="AP407" s="109">
        <f>(AO407*$E407*$F407*$G407*$J407*$AP$11)</f>
        <v>0</v>
      </c>
      <c r="AQ407" s="110"/>
      <c r="AR407" s="116">
        <f>(AQ407*$E407*$F407*$G407*$J407*$AR$11)</f>
        <v>0</v>
      </c>
      <c r="AS407" s="110"/>
      <c r="AT407" s="109">
        <f>(AS407*$E407*$F407*$G407*$I407*$AT$11)</f>
        <v>0</v>
      </c>
      <c r="AU407" s="110"/>
      <c r="AV407" s="110">
        <f>(AU407*$E407*$F407*$G407*$I407*$AV$11)</f>
        <v>0</v>
      </c>
      <c r="AW407" s="110">
        <v>23</v>
      </c>
      <c r="AX407" s="109">
        <f t="shared" si="1293"/>
        <v>1576584.45</v>
      </c>
      <c r="AY407" s="110"/>
      <c r="AZ407" s="109">
        <f>(AY407*$E407*$F407*$G407*$I407*$AZ$11)</f>
        <v>0</v>
      </c>
      <c r="BA407" s="110"/>
      <c r="BB407" s="109">
        <f>(BA407*$E407*$F407*$G407*$I407*$BB$11)</f>
        <v>0</v>
      </c>
      <c r="BC407" s="110"/>
      <c r="BD407" s="109">
        <f>(BC407*$E407*$F407*$G407*$I407*$BD$11)</f>
        <v>0</v>
      </c>
      <c r="BE407" s="110"/>
      <c r="BF407" s="109">
        <f>(BE407*$E407*$F407*$G407*$I407*$BF$11)</f>
        <v>0</v>
      </c>
      <c r="BG407" s="110"/>
      <c r="BH407" s="109">
        <f>(BG407*$E407*$F407*$G407*$J407*$BH$11)</f>
        <v>0</v>
      </c>
      <c r="BI407" s="110"/>
      <c r="BJ407" s="109">
        <f>(BI407*$E407*$F407*$G407*$J407*$BJ$11)</f>
        <v>0</v>
      </c>
      <c r="BK407" s="110"/>
      <c r="BL407" s="109">
        <f>(BK407*$E407*$F407*$G407*$J407*$BL$11)</f>
        <v>0</v>
      </c>
      <c r="BM407" s="110"/>
      <c r="BN407" s="109">
        <f>(BM407*$E407*$F407*$G407*$J407*$BN$11)</f>
        <v>0</v>
      </c>
      <c r="BO407" s="110"/>
      <c r="BP407" s="109">
        <f t="shared" si="1302"/>
        <v>0</v>
      </c>
      <c r="BQ407" s="110"/>
      <c r="BR407" s="109">
        <f>(BQ407*$E407*$F407*$G407*$J407*$BR$11)</f>
        <v>0</v>
      </c>
      <c r="BS407" s="110"/>
      <c r="BT407" s="116">
        <f>(BS407*$E407*$F407*$G407*$J407*$BT$11)</f>
        <v>0</v>
      </c>
      <c r="BU407" s="133"/>
      <c r="BV407" s="109">
        <f>(BU407*$E407*$F407*$G407*$I407*$BV$11)</f>
        <v>0</v>
      </c>
      <c r="BW407" s="110"/>
      <c r="BX407" s="109">
        <f>(BW407*$E407*$F407*$G407*$I407*$BX$11)</f>
        <v>0</v>
      </c>
      <c r="BY407" s="110"/>
      <c r="BZ407" s="109">
        <f>(BY407*$E407*$F407*$G407*$I407*$BZ$11)</f>
        <v>0</v>
      </c>
      <c r="CA407" s="110"/>
      <c r="CB407" s="109">
        <f>(CA407*$E407*$F407*$G407*$J407*$CB$11)</f>
        <v>0</v>
      </c>
      <c r="CC407" s="134"/>
      <c r="CD407" s="110">
        <f>(CC407*$E407*$F407*$G407*$I407*$CD$11)</f>
        <v>0</v>
      </c>
      <c r="CE407" s="110"/>
      <c r="CF407" s="109">
        <f>(CE407*$E407*$F407*$G407*$I407*$CF$11)</f>
        <v>0</v>
      </c>
      <c r="CG407" s="110"/>
      <c r="CH407" s="109">
        <f>(CG407*$E407*$F407*$G407*$I407*$CH$11)</f>
        <v>0</v>
      </c>
      <c r="CI407" s="110"/>
      <c r="CJ407" s="109">
        <f>(CI407*$E407*$F407*$G407*$I407*$CJ$11)</f>
        <v>0</v>
      </c>
      <c r="CK407" s="110"/>
      <c r="CL407" s="109">
        <f>(CK407*$E407*$F407*$G407*$I407*$CL$11)</f>
        <v>0</v>
      </c>
      <c r="CM407" s="110"/>
      <c r="CN407" s="109">
        <f>(CM407*$E407*$F407*$G407*$I407*$CN$11)</f>
        <v>0</v>
      </c>
      <c r="CO407" s="110"/>
      <c r="CP407" s="109">
        <f>(CO407*$E407*$F407*$G407*$I407*$CP$11)</f>
        <v>0</v>
      </c>
      <c r="CQ407" s="110"/>
      <c r="CR407" s="109">
        <f>(CQ407*$E407*$F407*$G407*$J407*$CR$11)</f>
        <v>0</v>
      </c>
      <c r="CS407" s="110"/>
      <c r="CT407" s="109">
        <f>(CS407*$E407*$F407*$G407*$J407*$CT$11)</f>
        <v>0</v>
      </c>
      <c r="CU407" s="110"/>
      <c r="CV407" s="109">
        <f>(CU407*$E407*$F407*$G407*$J407*$CV$11)</f>
        <v>0</v>
      </c>
      <c r="CW407" s="132">
        <v>0</v>
      </c>
      <c r="CX407" s="109">
        <f>(CW407*$E407*$F407*$G407*$J407*$CX$11)</f>
        <v>0</v>
      </c>
      <c r="CY407" s="110"/>
      <c r="CZ407" s="116">
        <f>(CY407*$E407*$F407*$G407*$J407*$CZ$11)</f>
        <v>0</v>
      </c>
      <c r="DA407" s="110"/>
      <c r="DB407" s="109">
        <f>(DA407*$E407*$F407*$G407*$J407*$DB$11)</f>
        <v>0</v>
      </c>
      <c r="DC407" s="134"/>
      <c r="DD407" s="109">
        <f>(DC407*$E407*$F407*$G407*$J407*$DD$11)</f>
        <v>0</v>
      </c>
      <c r="DE407" s="110"/>
      <c r="DF407" s="109">
        <f>(DE407*$E407*$F407*$G407*$J407*$DF$11)</f>
        <v>0</v>
      </c>
      <c r="DG407" s="110"/>
      <c r="DH407" s="109">
        <f>(DG407*$E407*$F407*$G407*$K407*$DH$11)</f>
        <v>0</v>
      </c>
      <c r="DI407" s="110"/>
      <c r="DJ407" s="122">
        <f>(DI407*$E407*$F407*$G407*$L407*$DJ$11)</f>
        <v>0</v>
      </c>
      <c r="DK407" s="123">
        <f t="shared" si="1326"/>
        <v>23</v>
      </c>
      <c r="DL407" s="122">
        <f t="shared" si="1326"/>
        <v>1576584.45</v>
      </c>
      <c r="DM407" s="1"/>
      <c r="DN407" s="1">
        <f t="shared" si="1327"/>
        <v>54.050000000000004</v>
      </c>
      <c r="DO407" s="313">
        <f t="shared" si="1328"/>
        <v>54.050000000000004</v>
      </c>
      <c r="DQ407" s="52">
        <f t="shared" si="1329"/>
        <v>23</v>
      </c>
    </row>
    <row r="408" spans="1:121" s="323" customFormat="1" ht="19.5" hidden="1" customHeight="1" x14ac:dyDescent="0.3">
      <c r="A408" s="314">
        <v>38</v>
      </c>
      <c r="B408" s="315"/>
      <c r="C408" s="316"/>
      <c r="D408" s="317" t="s">
        <v>895</v>
      </c>
      <c r="E408" s="89">
        <v>23150</v>
      </c>
      <c r="F408" s="318">
        <v>1.5</v>
      </c>
      <c r="G408" s="319">
        <v>1</v>
      </c>
      <c r="H408" s="320"/>
      <c r="I408" s="321">
        <v>1.4</v>
      </c>
      <c r="J408" s="321">
        <v>1.68</v>
      </c>
      <c r="K408" s="321">
        <v>2.23</v>
      </c>
      <c r="L408" s="322">
        <v>2.57</v>
      </c>
      <c r="M408" s="95">
        <f>SUM(M409)</f>
        <v>0</v>
      </c>
      <c r="N408" s="95">
        <f t="shared" ref="N408:BY408" si="1330">SUM(N409)</f>
        <v>0</v>
      </c>
      <c r="O408" s="95">
        <f t="shared" si="1330"/>
        <v>0</v>
      </c>
      <c r="P408" s="95">
        <f t="shared" si="1330"/>
        <v>0</v>
      </c>
      <c r="Q408" s="95">
        <f t="shared" si="1330"/>
        <v>0</v>
      </c>
      <c r="R408" s="95">
        <f t="shared" si="1330"/>
        <v>0</v>
      </c>
      <c r="S408" s="95">
        <f t="shared" si="1330"/>
        <v>0</v>
      </c>
      <c r="T408" s="95">
        <f t="shared" si="1330"/>
        <v>0</v>
      </c>
      <c r="U408" s="95">
        <f t="shared" si="1330"/>
        <v>0</v>
      </c>
      <c r="V408" s="95">
        <f t="shared" si="1330"/>
        <v>0</v>
      </c>
      <c r="W408" s="95">
        <f t="shared" si="1330"/>
        <v>0</v>
      </c>
      <c r="X408" s="95">
        <f t="shared" si="1330"/>
        <v>0</v>
      </c>
      <c r="Y408" s="95">
        <f t="shared" si="1330"/>
        <v>0</v>
      </c>
      <c r="Z408" s="95">
        <f t="shared" si="1330"/>
        <v>0</v>
      </c>
      <c r="AA408" s="95">
        <f t="shared" si="1330"/>
        <v>0</v>
      </c>
      <c r="AB408" s="95">
        <f t="shared" si="1330"/>
        <v>0</v>
      </c>
      <c r="AC408" s="95">
        <f t="shared" si="1330"/>
        <v>0</v>
      </c>
      <c r="AD408" s="95">
        <f t="shared" si="1330"/>
        <v>0</v>
      </c>
      <c r="AE408" s="95">
        <f t="shared" si="1330"/>
        <v>0</v>
      </c>
      <c r="AF408" s="95">
        <f t="shared" si="1330"/>
        <v>0</v>
      </c>
      <c r="AG408" s="95">
        <f t="shared" si="1330"/>
        <v>0</v>
      </c>
      <c r="AH408" s="95">
        <f t="shared" si="1330"/>
        <v>0</v>
      </c>
      <c r="AI408" s="95">
        <f t="shared" si="1330"/>
        <v>0</v>
      </c>
      <c r="AJ408" s="95">
        <f t="shared" si="1330"/>
        <v>0</v>
      </c>
      <c r="AK408" s="95">
        <f t="shared" si="1330"/>
        <v>0</v>
      </c>
      <c r="AL408" s="95">
        <f t="shared" si="1330"/>
        <v>0</v>
      </c>
      <c r="AM408" s="95">
        <f t="shared" si="1330"/>
        <v>0</v>
      </c>
      <c r="AN408" s="95">
        <f t="shared" si="1330"/>
        <v>0</v>
      </c>
      <c r="AO408" s="95">
        <f t="shared" si="1330"/>
        <v>0</v>
      </c>
      <c r="AP408" s="95">
        <f t="shared" si="1330"/>
        <v>0</v>
      </c>
      <c r="AQ408" s="95">
        <f t="shared" si="1330"/>
        <v>0</v>
      </c>
      <c r="AR408" s="95">
        <f t="shared" si="1330"/>
        <v>0</v>
      </c>
      <c r="AS408" s="95">
        <f t="shared" si="1330"/>
        <v>0</v>
      </c>
      <c r="AT408" s="95">
        <f t="shared" si="1330"/>
        <v>0</v>
      </c>
      <c r="AU408" s="95">
        <f t="shared" si="1330"/>
        <v>0</v>
      </c>
      <c r="AV408" s="95">
        <f t="shared" si="1330"/>
        <v>0</v>
      </c>
      <c r="AW408" s="95">
        <f>SUM(AW409)</f>
        <v>0</v>
      </c>
      <c r="AX408" s="95">
        <f>SUM(AX409)</f>
        <v>0</v>
      </c>
      <c r="AY408" s="95">
        <f>SUM(AY409)</f>
        <v>0</v>
      </c>
      <c r="AZ408" s="95">
        <f t="shared" si="1330"/>
        <v>0</v>
      </c>
      <c r="BA408" s="95">
        <f t="shared" si="1330"/>
        <v>0</v>
      </c>
      <c r="BB408" s="95">
        <f t="shared" si="1330"/>
        <v>0</v>
      </c>
      <c r="BC408" s="95">
        <f t="shared" si="1330"/>
        <v>0</v>
      </c>
      <c r="BD408" s="95">
        <f t="shared" si="1330"/>
        <v>0</v>
      </c>
      <c r="BE408" s="95">
        <f t="shared" si="1330"/>
        <v>0</v>
      </c>
      <c r="BF408" s="95">
        <f t="shared" si="1330"/>
        <v>0</v>
      </c>
      <c r="BG408" s="95">
        <f t="shared" si="1330"/>
        <v>0</v>
      </c>
      <c r="BH408" s="95">
        <f t="shared" si="1330"/>
        <v>0</v>
      </c>
      <c r="BI408" s="95">
        <f t="shared" si="1330"/>
        <v>0</v>
      </c>
      <c r="BJ408" s="95">
        <f t="shared" si="1330"/>
        <v>0</v>
      </c>
      <c r="BK408" s="95">
        <f t="shared" si="1330"/>
        <v>0</v>
      </c>
      <c r="BL408" s="95">
        <f t="shared" si="1330"/>
        <v>0</v>
      </c>
      <c r="BM408" s="95">
        <f t="shared" si="1330"/>
        <v>0</v>
      </c>
      <c r="BN408" s="95">
        <f t="shared" si="1330"/>
        <v>0</v>
      </c>
      <c r="BO408" s="95">
        <f t="shared" si="1330"/>
        <v>0</v>
      </c>
      <c r="BP408" s="95">
        <f t="shared" si="1330"/>
        <v>0</v>
      </c>
      <c r="BQ408" s="95">
        <f t="shared" si="1330"/>
        <v>0</v>
      </c>
      <c r="BR408" s="95">
        <f t="shared" si="1330"/>
        <v>0</v>
      </c>
      <c r="BS408" s="95">
        <f t="shared" si="1330"/>
        <v>0</v>
      </c>
      <c r="BT408" s="97">
        <f t="shared" si="1330"/>
        <v>0</v>
      </c>
      <c r="BU408" s="98">
        <f t="shared" si="1330"/>
        <v>0</v>
      </c>
      <c r="BV408" s="95">
        <f t="shared" si="1330"/>
        <v>0</v>
      </c>
      <c r="BW408" s="95">
        <f t="shared" si="1330"/>
        <v>0</v>
      </c>
      <c r="BX408" s="95">
        <f t="shared" si="1330"/>
        <v>0</v>
      </c>
      <c r="BY408" s="95">
        <f t="shared" si="1330"/>
        <v>0</v>
      </c>
      <c r="BZ408" s="95">
        <f t="shared" ref="BZ408:DQ408" si="1331">SUM(BZ409)</f>
        <v>0</v>
      </c>
      <c r="CA408" s="95">
        <f>SUM(CA409)</f>
        <v>0</v>
      </c>
      <c r="CB408" s="95">
        <f>SUM(CB409)</f>
        <v>0</v>
      </c>
      <c r="CC408" s="99">
        <f t="shared" si="1331"/>
        <v>0</v>
      </c>
      <c r="CD408" s="95">
        <f t="shared" si="1331"/>
        <v>0</v>
      </c>
      <c r="CE408" s="95">
        <f t="shared" si="1331"/>
        <v>0</v>
      </c>
      <c r="CF408" s="95">
        <f t="shared" si="1331"/>
        <v>0</v>
      </c>
      <c r="CG408" s="95">
        <f t="shared" si="1331"/>
        <v>0</v>
      </c>
      <c r="CH408" s="95">
        <f t="shared" si="1331"/>
        <v>0</v>
      </c>
      <c r="CI408" s="95">
        <f t="shared" si="1331"/>
        <v>0</v>
      </c>
      <c r="CJ408" s="95">
        <f t="shared" si="1331"/>
        <v>0</v>
      </c>
      <c r="CK408" s="95">
        <f t="shared" si="1331"/>
        <v>0</v>
      </c>
      <c r="CL408" s="95">
        <f t="shared" si="1331"/>
        <v>0</v>
      </c>
      <c r="CM408" s="95">
        <f t="shared" si="1331"/>
        <v>0</v>
      </c>
      <c r="CN408" s="95">
        <f t="shared" si="1331"/>
        <v>0</v>
      </c>
      <c r="CO408" s="95">
        <f t="shared" si="1331"/>
        <v>0</v>
      </c>
      <c r="CP408" s="95">
        <f t="shared" si="1331"/>
        <v>0</v>
      </c>
      <c r="CQ408" s="95">
        <f t="shared" si="1331"/>
        <v>0</v>
      </c>
      <c r="CR408" s="95">
        <f t="shared" si="1331"/>
        <v>0</v>
      </c>
      <c r="CS408" s="95">
        <f t="shared" si="1331"/>
        <v>0</v>
      </c>
      <c r="CT408" s="95">
        <f t="shared" si="1331"/>
        <v>0</v>
      </c>
      <c r="CU408" s="95">
        <f t="shared" si="1331"/>
        <v>0</v>
      </c>
      <c r="CV408" s="95">
        <f t="shared" si="1331"/>
        <v>0</v>
      </c>
      <c r="CW408" s="95">
        <f t="shared" si="1331"/>
        <v>0</v>
      </c>
      <c r="CX408" s="95">
        <f t="shared" si="1331"/>
        <v>0</v>
      </c>
      <c r="CY408" s="95">
        <f t="shared" si="1331"/>
        <v>0</v>
      </c>
      <c r="CZ408" s="95">
        <f t="shared" si="1331"/>
        <v>0</v>
      </c>
      <c r="DA408" s="95">
        <f t="shared" si="1331"/>
        <v>0</v>
      </c>
      <c r="DB408" s="95">
        <f t="shared" si="1331"/>
        <v>0</v>
      </c>
      <c r="DC408" s="95">
        <f t="shared" si="1331"/>
        <v>0</v>
      </c>
      <c r="DD408" s="95">
        <f t="shared" si="1331"/>
        <v>0</v>
      </c>
      <c r="DE408" s="95">
        <f t="shared" si="1331"/>
        <v>0</v>
      </c>
      <c r="DF408" s="95">
        <f t="shared" si="1331"/>
        <v>0</v>
      </c>
      <c r="DG408" s="95">
        <f t="shared" si="1331"/>
        <v>0</v>
      </c>
      <c r="DH408" s="95">
        <f t="shared" si="1331"/>
        <v>0</v>
      </c>
      <c r="DI408" s="95">
        <f t="shared" si="1331"/>
        <v>20</v>
      </c>
      <c r="DJ408" s="95">
        <f t="shared" si="1331"/>
        <v>1981200.1500000001</v>
      </c>
      <c r="DK408" s="95">
        <f t="shared" si="1331"/>
        <v>20</v>
      </c>
      <c r="DL408" s="95">
        <f t="shared" si="1331"/>
        <v>1981200.1500000001</v>
      </c>
      <c r="DM408" s="95">
        <f t="shared" si="1331"/>
        <v>0</v>
      </c>
      <c r="DN408" s="95">
        <f t="shared" si="1331"/>
        <v>30</v>
      </c>
      <c r="DO408" s="95">
        <f t="shared" si="1331"/>
        <v>30</v>
      </c>
      <c r="DQ408" s="95">
        <f t="shared" si="1331"/>
        <v>20</v>
      </c>
    </row>
    <row r="409" spans="1:121" ht="19.5" hidden="1" customHeight="1" x14ac:dyDescent="0.25">
      <c r="A409" s="128"/>
      <c r="B409" s="324">
        <v>359</v>
      </c>
      <c r="C409" s="101" t="s">
        <v>896</v>
      </c>
      <c r="D409" s="208" t="s">
        <v>897</v>
      </c>
      <c r="E409" s="89">
        <v>23150</v>
      </c>
      <c r="F409" s="257">
        <v>1.5</v>
      </c>
      <c r="G409" s="325">
        <v>1</v>
      </c>
      <c r="H409" s="320"/>
      <c r="I409" s="326">
        <v>1.4</v>
      </c>
      <c r="J409" s="326">
        <v>1.68</v>
      </c>
      <c r="K409" s="326">
        <v>2.23</v>
      </c>
      <c r="L409" s="327">
        <v>2.57</v>
      </c>
      <c r="M409" s="110"/>
      <c r="N409" s="109">
        <f>(M409*$E409*$F409*$G409*$I409*$N$11)</f>
        <v>0</v>
      </c>
      <c r="O409" s="110"/>
      <c r="P409" s="110">
        <f>(O409*$E409*$F409*$G409*$I409*$P$11)</f>
        <v>0</v>
      </c>
      <c r="Q409" s="328"/>
      <c r="R409" s="109">
        <f>(Q409*$E409*$F409*$G409*$I409*$R$11)</f>
        <v>0</v>
      </c>
      <c r="S409" s="332"/>
      <c r="T409" s="109">
        <f t="shared" ref="T409" si="1332">(S409/12*2*$E409*$F409*$G409*$I409*$T$11)+(S409/12*10*$E409*$F409*$G409*$I409*$T$12)</f>
        <v>0</v>
      </c>
      <c r="U409" s="328"/>
      <c r="V409" s="109">
        <f>(U409*$E409*$F409*$G409*$I409*$V$11)</f>
        <v>0</v>
      </c>
      <c r="W409" s="328"/>
      <c r="X409" s="109">
        <f>(W409*$E409*$F409*$G409*$I409*$X$11)</f>
        <v>0</v>
      </c>
      <c r="Y409" s="328"/>
      <c r="Z409" s="109">
        <f>(Y409*$E409*$F409*$G409*$I409*$Z$11)</f>
        <v>0</v>
      </c>
      <c r="AA409" s="328"/>
      <c r="AB409" s="109">
        <f>(AA409*$E409*$F409*$G409*$I409*$AB$11)</f>
        <v>0</v>
      </c>
      <c r="AC409" s="218"/>
      <c r="AD409" s="109">
        <f>(AC409*$E409*$F409*$G409*$I409*$AD$11)</f>
        <v>0</v>
      </c>
      <c r="AE409" s="328"/>
      <c r="AF409" s="109">
        <f>(AE409*$E409*$F409*$G409*$I409*$AF$11)</f>
        <v>0</v>
      </c>
      <c r="AG409" s="220"/>
      <c r="AH409" s="109">
        <f>(AG409*$E409*$F409*$G409*$I409*$AH$11)</f>
        <v>0</v>
      </c>
      <c r="AI409" s="328"/>
      <c r="AJ409" s="109">
        <f>(AI409*$E409*$F409*$G409*$I409*$AJ$11)</f>
        <v>0</v>
      </c>
      <c r="AK409" s="218"/>
      <c r="AL409" s="110">
        <f>(AK409*$E409*$F409*$G409*$I409*$AL$11)</f>
        <v>0</v>
      </c>
      <c r="AM409" s="218"/>
      <c r="AN409" s="109">
        <f>(AM409*$E409*$F409*$G409*$J409*$AN$11)</f>
        <v>0</v>
      </c>
      <c r="AO409" s="329"/>
      <c r="AP409" s="109">
        <f>(AO409*$E409*$F409*$G409*$J409*$AP$11)</f>
        <v>0</v>
      </c>
      <c r="AQ409" s="328"/>
      <c r="AR409" s="116">
        <f>(AQ409*$E409*$F409*$G409*$J409*$AR$11)</f>
        <v>0</v>
      </c>
      <c r="AS409" s="328"/>
      <c r="AT409" s="109">
        <f>(AS409*$E409*$F409*$G409*$I409*$AT$11)</f>
        <v>0</v>
      </c>
      <c r="AU409" s="328"/>
      <c r="AV409" s="110">
        <f>(AU409*$E409*$F409*$G409*$I409*$AV$11)</f>
        <v>0</v>
      </c>
      <c r="AW409" s="328"/>
      <c r="AX409" s="109">
        <f>(AW409*$E409*$F409*$G409*$I409*$AX$11)</f>
        <v>0</v>
      </c>
      <c r="AY409" s="328"/>
      <c r="AZ409" s="109">
        <f>(AY409*$E409*$F409*$G409*$I409*$AZ$11)</f>
        <v>0</v>
      </c>
      <c r="BA409" s="328"/>
      <c r="BB409" s="109">
        <f>(BA409*$E409*$F409*$G409*$I409*$BB$11)</f>
        <v>0</v>
      </c>
      <c r="BC409" s="328"/>
      <c r="BD409" s="109">
        <f>(BC409*$E409*$F409*$G409*$I409*$BD$11)</f>
        <v>0</v>
      </c>
      <c r="BE409" s="328"/>
      <c r="BF409" s="109">
        <f>(BE409*$E409*$F409*$G409*$I409*$BF$11)</f>
        <v>0</v>
      </c>
      <c r="BG409" s="218"/>
      <c r="BH409" s="109">
        <f>(BG409*$E409*$F409*$G409*$J409*$BH$11)</f>
        <v>0</v>
      </c>
      <c r="BI409" s="328"/>
      <c r="BJ409" s="109">
        <f>(BI409*$E409*$F409*$G409*$J409*$BJ$11)</f>
        <v>0</v>
      </c>
      <c r="BK409" s="328"/>
      <c r="BL409" s="109">
        <f>(BK409*$E409*$F409*$G409*$J409*$BL$11)</f>
        <v>0</v>
      </c>
      <c r="BM409" s="328"/>
      <c r="BN409" s="109">
        <f>(BM409*$E409*$F409*$G409*$J409*$BN$11)</f>
        <v>0</v>
      </c>
      <c r="BO409" s="328"/>
      <c r="BP409" s="109">
        <f>(BO409*$E409*$F409*$G409*$J409*$BP$11)</f>
        <v>0</v>
      </c>
      <c r="BQ409" s="328"/>
      <c r="BR409" s="109">
        <f>(BQ409*$E409*$F409*$G409*$J409*$BR$11)</f>
        <v>0</v>
      </c>
      <c r="BS409" s="328"/>
      <c r="BT409" s="116">
        <f>(BS409*$E409*$F409*$G409*$J409*$BT$11)</f>
        <v>0</v>
      </c>
      <c r="BU409" s="330"/>
      <c r="BV409" s="109">
        <f>(BU409*$E409*$F409*$G409*$I409*$BV$11)</f>
        <v>0</v>
      </c>
      <c r="BW409" s="328"/>
      <c r="BX409" s="109">
        <f>(BW409*$E409*$F409*$G409*$I409*$BX$11)</f>
        <v>0</v>
      </c>
      <c r="BY409" s="328"/>
      <c r="BZ409" s="109">
        <f>(BY409*$E409*$F409*$G409*$I409*$BZ$11)</f>
        <v>0</v>
      </c>
      <c r="CA409" s="328"/>
      <c r="CB409" s="109">
        <f>(CA409*$E409*$F409*$G409*$J409*$CB$11)</f>
        <v>0</v>
      </c>
      <c r="CC409" s="331"/>
      <c r="CD409" s="110">
        <f>(CC409*$E409*$F409*$G409*$I409*$CD$11)</f>
        <v>0</v>
      </c>
      <c r="CE409" s="328"/>
      <c r="CF409" s="109">
        <f>(CE409*$E409*$F409*$G409*$I409*$CF$11)</f>
        <v>0</v>
      </c>
      <c r="CG409" s="328"/>
      <c r="CH409" s="109">
        <f>(CG409*$E409*$F409*$G409*$I409*$CH$11)</f>
        <v>0</v>
      </c>
      <c r="CI409" s="328"/>
      <c r="CJ409" s="109">
        <f>(CI409*$E409*$F409*$G409*$I409*$CJ$11)</f>
        <v>0</v>
      </c>
      <c r="CK409" s="328"/>
      <c r="CL409" s="109">
        <f>(CK409*$E409*$F409*$G409*$I409*$CL$11)</f>
        <v>0</v>
      </c>
      <c r="CM409" s="328"/>
      <c r="CN409" s="109">
        <f>(CM409*$E409*$F409*$G409*$I409*$CN$11)</f>
        <v>0</v>
      </c>
      <c r="CO409" s="328"/>
      <c r="CP409" s="109">
        <f>(CO409*$E409*$F409*$G409*$I409*$CP$11)</f>
        <v>0</v>
      </c>
      <c r="CQ409" s="328"/>
      <c r="CR409" s="109">
        <f>(CQ409*$E409*$F409*$G409*$J409*$CR$11)</f>
        <v>0</v>
      </c>
      <c r="CS409" s="328"/>
      <c r="CT409" s="109">
        <f>(CS409*$E409*$F409*$G409*$J409*$CT$11)</f>
        <v>0</v>
      </c>
      <c r="CU409" s="328"/>
      <c r="CV409" s="109">
        <f>(CU409*$E409*$F409*$G409*$J409*$CV$11)</f>
        <v>0</v>
      </c>
      <c r="CW409" s="329"/>
      <c r="CX409" s="109">
        <f>(CW409*$E409*$F409*$G409*$J409*$CX$11)</f>
        <v>0</v>
      </c>
      <c r="CY409" s="328"/>
      <c r="CZ409" s="116">
        <f>(CY409*$E409*$F409*$G409*$J409*$CZ$11)</f>
        <v>0</v>
      </c>
      <c r="DA409" s="332"/>
      <c r="DB409" s="109">
        <f>(DA409*$E409*$F409*$G409*$J409*$DB$11)</f>
        <v>0</v>
      </c>
      <c r="DC409" s="331"/>
      <c r="DD409" s="109">
        <f>(DC409*$E409*$F409*$G409*$J409*$DD$11)</f>
        <v>0</v>
      </c>
      <c r="DE409" s="328"/>
      <c r="DF409" s="109">
        <f>(DE409*$E409*$F409*$G409*$J409*$DF$11)</f>
        <v>0</v>
      </c>
      <c r="DG409" s="328"/>
      <c r="DH409" s="109">
        <f>(DG409*$E409*$F409*$G409*$K409*$DH$11)</f>
        <v>0</v>
      </c>
      <c r="DI409" s="328">
        <v>20</v>
      </c>
      <c r="DJ409" s="122">
        <f>(DI409*$E409*$F409*$G409*$L409*$DJ$11)</f>
        <v>1981200.1500000001</v>
      </c>
      <c r="DK409" s="123">
        <f>SUM(M409,O409,Q409,S409,U409,W409,Y409,AA409,AC409,AE409,AG409,AI409,AO409,AS409,AU409,BY409,AK409,AY409,BA409,BC409,CO409,BE409,BG409,AM409,BK409,AQ409,CQ409,BM409,CS409,BO409,BQ409,BS409,CA409,BU409,BW409,CC409,CE409,CG409,CI409,CK409,CM409,CU409,CW409,BI409,AW409,CY409,DA409,DC409,DE409,DG409,DI409)</f>
        <v>20</v>
      </c>
      <c r="DL409" s="122">
        <f>SUM(N409,P409,R409,T409,V409,X409,Z409,AB409,AD409,AF409,AH409,AJ409,AP409,AT409,AV409,BZ409,AL409,AZ409,BB409,BD409,CP409,BF409,BH409,AN409,BL409,AR409,CR409,BN409,CT409,BP409,BR409,BT409,CB409,BV409,BX409,CD409,CF409,CH409,CJ409,CL409,CN409,CV409,CX409,BJ409,AX409,CZ409,DB409,DD409,DF409,DH409,DJ409)</f>
        <v>1981200.1500000001</v>
      </c>
      <c r="DM409" s="1"/>
      <c r="DN409" s="1">
        <f>DK409*F409</f>
        <v>30</v>
      </c>
      <c r="DO409" s="52">
        <f>DK409*F409</f>
        <v>30</v>
      </c>
      <c r="DQ409" s="52">
        <f>DK409*G409</f>
        <v>20</v>
      </c>
    </row>
    <row r="410" spans="1:121" s="349" customFormat="1" ht="21.75" customHeight="1" x14ac:dyDescent="0.2">
      <c r="A410" s="377" t="s">
        <v>902</v>
      </c>
      <c r="B410" s="378"/>
      <c r="C410" s="333"/>
      <c r="D410" s="334" t="s">
        <v>898</v>
      </c>
      <c r="E410" s="334"/>
      <c r="F410" s="335"/>
      <c r="G410" s="335"/>
      <c r="H410" s="336"/>
      <c r="I410" s="335"/>
      <c r="J410" s="335"/>
      <c r="K410" s="335"/>
      <c r="L410" s="337"/>
      <c r="M410" s="338">
        <f>M13+M15+M29+M32+M39+M51+M55+M57+M59+M70+M78+M83+M98+M106+M110+M128+M141+M149+M153+M209+M220+M229+M234+M241+M246+M259+M261+M276+M282+M296+M312+M332+M351+M360+M366+M389+M376+M408</f>
        <v>16543</v>
      </c>
      <c r="N410" s="339">
        <f>N13+N15+N29+N32+N39+N51+N55+N57+N59+N70+N78+N83+N98+N106+N110+N128+N141+N149+N153+N209+N220+N229+N234+N241+N246+N259+N261+N276+N282+N296+N312+N332+N351+N360+N366+N389+N376+N408</f>
        <v>883596446.78340006</v>
      </c>
      <c r="O410" s="338">
        <f>O13+O15+O29+O32+O39+O51+O55+O57+O59+O70+O78+O83+O98+O106+O110+O128+O141+O149+O153+O209+O220+O229+O234+O241+O246+O259+O261+O276+O282+O296+O312+O332+O351+O360+O366+O389+O376+O408-O389</f>
        <v>15577</v>
      </c>
      <c r="P410" s="339">
        <f>P13+P15+P29+P32+P39+P51+P55+P57+P59+P70+P78+P83+P98+P106+P110+P128+P141+P149+P153+P209+P220+P229+P234+P241+P246+P259+P261+P276+P282+P296+P312+P332+P351+P360+P366+P389+P376+P408-P389</f>
        <v>1051239048.9705999</v>
      </c>
      <c r="Q410" s="339">
        <f t="shared" ref="Q410:AB410" si="1333">Q13+Q15+Q29+Q32+Q39+Q51+Q55+Q57+Q59+Q70+Q78+Q83+Q98+Q106+Q110+Q128+Q141+Q149+Q153+Q209+Q220+Q229+Q234+Q241+Q246+Q259+Q261+Q276+Q282+Q296+Q312+Q332+Q351+Q360+Q366+Q389+Q376+Q408</f>
        <v>10942</v>
      </c>
      <c r="R410" s="339">
        <f t="shared" si="1333"/>
        <v>450531943.46860009</v>
      </c>
      <c r="S410" s="338">
        <f t="shared" si="1333"/>
        <v>9420</v>
      </c>
      <c r="T410" s="339">
        <f t="shared" si="1333"/>
        <v>628987896.92013323</v>
      </c>
      <c r="U410" s="339">
        <f t="shared" si="1333"/>
        <v>6216</v>
      </c>
      <c r="V410" s="339">
        <f t="shared" si="1333"/>
        <v>645596194.21220005</v>
      </c>
      <c r="W410" s="339">
        <f t="shared" si="1333"/>
        <v>280</v>
      </c>
      <c r="X410" s="339">
        <f t="shared" si="1333"/>
        <v>28946019.199999996</v>
      </c>
      <c r="Y410" s="339">
        <f t="shared" si="1333"/>
        <v>1525</v>
      </c>
      <c r="Z410" s="339">
        <f t="shared" si="1333"/>
        <v>75505609.409999996</v>
      </c>
      <c r="AA410" s="339">
        <f t="shared" si="1333"/>
        <v>4251</v>
      </c>
      <c r="AB410" s="339">
        <f t="shared" si="1333"/>
        <v>258431156.17199999</v>
      </c>
      <c r="AC410" s="339">
        <f>AC13+AC15+AC29+AC32+AC39+AC51+AC55+AC57+AC59+AC70+AC78+AC83+AC98+AC106+AC110+AC128+AC141+AC149+AC153+AC209+AC220+AC229+AC234+AC241+AC246+AC259+AC261+AC276+AC282+AC296+AC312+AC332+AC351+AC360+AC366+AC389+AC376+AC408-AC389</f>
        <v>3552</v>
      </c>
      <c r="AD410" s="339">
        <f>AD13+AD15+AD29+AD32+AD39+AD51+AD55+AD57+AD59+AD70+AD78+AD83+AD98+AD106+AD110+AD128+AD141+AD149+AD153+AD209+AD220+AD229+AD234+AD241+AD246+AD259+AD261+AD276+AD282+AD296+AD312+AD332+AD351+AD360+AD366+AD389+AD376+AD408-AD389</f>
        <v>166033065.84200001</v>
      </c>
      <c r="AE410" s="339">
        <f t="shared" ref="AE410:AL410" si="1334">AE13+AE15+AE29+AE32+AE39+AE51+AE55+AE57+AE59+AE70+AE78+AE83+AE98+AE106+AE110+AE128+AE141+AE149+AE153+AE209+AE220+AE229+AE234+AE241+AE246+AE259+AE261+AE276+AE282+AE296+AE312+AE332+AE351+AE360+AE366+AE389+AE376+AE408</f>
        <v>1734</v>
      </c>
      <c r="AF410" s="339">
        <f t="shared" si="1334"/>
        <v>72526890.576000005</v>
      </c>
      <c r="AG410" s="339">
        <f t="shared" si="1334"/>
        <v>4611</v>
      </c>
      <c r="AH410" s="339">
        <f t="shared" si="1334"/>
        <v>122605675.91020001</v>
      </c>
      <c r="AI410" s="339">
        <f t="shared" si="1334"/>
        <v>14701</v>
      </c>
      <c r="AJ410" s="339">
        <f t="shared" si="1334"/>
        <v>474985655.99799997</v>
      </c>
      <c r="AK410" s="339">
        <f t="shared" si="1334"/>
        <v>9539</v>
      </c>
      <c r="AL410" s="339">
        <f t="shared" si="1334"/>
        <v>319272148.06199998</v>
      </c>
      <c r="AM410" s="339">
        <f>AM13+AM15+AM29+AM32+AM39+AM51+AM55+AM57+AM59+AM70+AM78+AM83+AM98+AM106+AM110+AM128+AM141+AM149+AM153+AM209+AM220+AM229+AM234+AM241+AM246+AM259+AM261+AM276+AM282+AM296+AM312+AM332+AM351+AM360+AM366+AM389+AM376+AM408-AM389</f>
        <v>14440</v>
      </c>
      <c r="AN410" s="339">
        <f>AN13+AN15+AN29+AN32+AN39+AN51+AN55+AN57+AN59+AN70+AN78+AN83+AN98+AN106+AN110+AN128+AN141+AN149+AN153+AN209+AN220+AN229+AN234+AN241+AN246+AN259+AN261+AN276+AN282+AN296+AN312+AN332+AN351+AN360+AN366+AN389+AN376+AN408-AN389</f>
        <v>819652967.32536018</v>
      </c>
      <c r="AO410" s="339">
        <f t="shared" ref="AO410:BF410" si="1335">AO13+AO15+AO29+AO32+AO39+AO51+AO55+AO57+AO59+AO70+AO78+AO83+AO98+AO106+AO110+AO128+AO141+AO149+AO153+AO209+AO220+AO229+AO234+AO241+AO246+AO259+AO261+AO276+AO282+AO296+AO312+AO332+AO351+AO360+AO366+AO389+AO376+AO408</f>
        <v>2647</v>
      </c>
      <c r="AP410" s="339">
        <f t="shared" si="1335"/>
        <v>198748845.69576004</v>
      </c>
      <c r="AQ410" s="339">
        <f t="shared" si="1335"/>
        <v>1089</v>
      </c>
      <c r="AR410" s="340">
        <f t="shared" si="1335"/>
        <v>40612053.148799993</v>
      </c>
      <c r="AS410" s="341">
        <f t="shared" si="1335"/>
        <v>210</v>
      </c>
      <c r="AT410" s="339">
        <f t="shared" si="1335"/>
        <v>8888442.5</v>
      </c>
      <c r="AU410" s="339">
        <f t="shared" si="1335"/>
        <v>389</v>
      </c>
      <c r="AV410" s="339">
        <f t="shared" si="1335"/>
        <v>13102572.196000002</v>
      </c>
      <c r="AW410" s="341">
        <f>AW13+AW15+AW29+AW32+AW39+AW51+AW55+AW57+AW59+AW70+AW78+AW83+AW98+AW106+AW110+AW128+AW141+AW149+AW153+AW209+AW220+AW229+AW234+AW241+AW246+AW259+AW261+AW276+AW282+AW296+AW312+AW332+AW351+AW360+AW366+AW389+AW376+AW408</f>
        <v>2600</v>
      </c>
      <c r="AX410" s="341">
        <f>AX13+AX15+AX29+AX32+AX39+AX51+AX55+AX57+AX59+AX70+AX78+AX83+AX98+AX106+AX110+AX128+AX141+AX149+AX153+AX209+AX220+AX229+AX234+AX241+AX246+AX259+AX261+AX276+AX282+AX296+AX312+AX332+AX351+AX360+AX366+AX389+AX376+AX408</f>
        <v>88486495.019999996</v>
      </c>
      <c r="AY410" s="339">
        <f t="shared" si="1335"/>
        <v>3245</v>
      </c>
      <c r="AZ410" s="339">
        <f t="shared" si="1335"/>
        <v>116922186.35999998</v>
      </c>
      <c r="BA410" s="339">
        <f t="shared" si="1335"/>
        <v>1620</v>
      </c>
      <c r="BB410" s="339">
        <f t="shared" si="1335"/>
        <v>59257957.849999994</v>
      </c>
      <c r="BC410" s="339">
        <f t="shared" si="1335"/>
        <v>2100</v>
      </c>
      <c r="BD410" s="339">
        <f t="shared" si="1335"/>
        <v>72496308.5</v>
      </c>
      <c r="BE410" s="339">
        <f t="shared" si="1335"/>
        <v>2273</v>
      </c>
      <c r="BF410" s="339">
        <f t="shared" si="1335"/>
        <v>77355034.203999981</v>
      </c>
      <c r="BG410" s="338">
        <f>BG13+BG15+BG29+BG32+BG39+BG51+BG55+BG57+BG59+BG70+BG78+BG83+BG98+BG106+BG110+BG128+BG141+BG149+BG153+BG209+BG220+BG229+BG234+BG241+BG246+BG259+BG261+BG276+BG282+BG296+BG312+BG332+BG351+BG360+BG366+BG389+BG376+BG408-BG389</f>
        <v>12194</v>
      </c>
      <c r="BH410" s="339">
        <f>BH13+BH15+BH29+BH32+BH39+BH51+BH55+BH57+BH59+BH70+BH78+BH83+BH98+BH106+BH110+BH128+BH141+BH149+BH153+BH209+BH220+BH229+BH234+BH241+BH246+BH259+BH261+BH276+BH282+BH296+BH312+BH332+BH351+BH360+BH366+BH389+BH376+BH408-BH389</f>
        <v>502184300.4192</v>
      </c>
      <c r="BI410" s="341">
        <f t="shared" ref="BI410:DQ410" si="1336">BI13+BI15+BI29+BI32+BI39+BI51+BI55+BI57+BI59+BI70+BI78+BI83+BI98+BI106+BI110+BI128+BI141+BI149+BI153+BI209+BI220+BI229+BI234+BI241+BI246+BI259+BI261+BI276+BI282+BI296+BI312+BI332+BI351+BI360+BI366+BI389+BI376+BI408</f>
        <v>3018</v>
      </c>
      <c r="BJ410" s="341">
        <f t="shared" si="1336"/>
        <v>184877137.59899998</v>
      </c>
      <c r="BK410" s="339">
        <f t="shared" si="1336"/>
        <v>8520</v>
      </c>
      <c r="BL410" s="339">
        <f t="shared" si="1336"/>
        <v>227316933.89999998</v>
      </c>
      <c r="BM410" s="339">
        <f t="shared" si="1336"/>
        <v>3345</v>
      </c>
      <c r="BN410" s="339">
        <f t="shared" si="1336"/>
        <v>121238653.87200002</v>
      </c>
      <c r="BO410" s="339">
        <f t="shared" si="1336"/>
        <v>2750</v>
      </c>
      <c r="BP410" s="339">
        <f t="shared" si="1336"/>
        <v>83493158.918400005</v>
      </c>
      <c r="BQ410" s="339">
        <f t="shared" si="1336"/>
        <v>4925</v>
      </c>
      <c r="BR410" s="339">
        <f t="shared" si="1336"/>
        <v>203665714.62047994</v>
      </c>
      <c r="BS410" s="339">
        <f t="shared" si="1336"/>
        <v>5270</v>
      </c>
      <c r="BT410" s="340">
        <f t="shared" si="1336"/>
        <v>195018156.98232007</v>
      </c>
      <c r="BU410" s="341">
        <f t="shared" si="1336"/>
        <v>1742</v>
      </c>
      <c r="BV410" s="341">
        <f t="shared" si="1336"/>
        <v>64284050.414499998</v>
      </c>
      <c r="BW410" s="341">
        <f t="shared" si="1336"/>
        <v>2145</v>
      </c>
      <c r="BX410" s="341">
        <f t="shared" si="1336"/>
        <v>77738794.532000005</v>
      </c>
      <c r="BY410" s="339">
        <f t="shared" si="1336"/>
        <v>435</v>
      </c>
      <c r="BZ410" s="339">
        <f t="shared" si="1336"/>
        <v>15166259.5</v>
      </c>
      <c r="CA410" s="339">
        <f>CA13+CA15+CA29+CA32+CA39+CA51+CA55+CA57+CA59+CA70+CA78+CA83+CA98+CA106+CA110+CA128+CA141+CA149+CA153+CA209+CA220+CA229+CA234+CA241+CA246+CA259+CA261+CA276+CA282+CA296+CA312+CA332+CA351+CA360+CA366+CA389+CA376+CA408</f>
        <v>4039</v>
      </c>
      <c r="CB410" s="339">
        <f>CB13+CB15+CB29+CB32+CB39+CB51+CB55+CB57+CB59+CB70+CB78+CB83+CB98+CB106+CB110+CB128+CB141+CB149+CB153+CB209+CB220+CB229+CB234+CB241+CB246+CB259+CB261+CB276+CB282+CB296+CB312+CB332+CB351+CB360+CB366+CB389+CB376+CB408</f>
        <v>129350825.01599997</v>
      </c>
      <c r="CC410" s="342">
        <f t="shared" si="1336"/>
        <v>0</v>
      </c>
      <c r="CD410" s="341">
        <f t="shared" si="1336"/>
        <v>0</v>
      </c>
      <c r="CE410" s="341">
        <f t="shared" si="1336"/>
        <v>540</v>
      </c>
      <c r="CF410" s="341">
        <f t="shared" si="1336"/>
        <v>11885550.768000001</v>
      </c>
      <c r="CG410" s="341">
        <f t="shared" si="1336"/>
        <v>960</v>
      </c>
      <c r="CH410" s="341">
        <f t="shared" si="1336"/>
        <v>20359411.030000001</v>
      </c>
      <c r="CI410" s="341">
        <f t="shared" si="1336"/>
        <v>2759</v>
      </c>
      <c r="CJ410" s="341">
        <f t="shared" si="1336"/>
        <v>59699770.969999991</v>
      </c>
      <c r="CK410" s="341">
        <f t="shared" si="1336"/>
        <v>2018</v>
      </c>
      <c r="CL410" s="341">
        <f t="shared" si="1336"/>
        <v>61313302.82</v>
      </c>
      <c r="CM410" s="341">
        <f t="shared" si="1336"/>
        <v>5530</v>
      </c>
      <c r="CN410" s="341">
        <f t="shared" si="1336"/>
        <v>166451440.04999995</v>
      </c>
      <c r="CO410" s="339">
        <f t="shared" si="1336"/>
        <v>3229</v>
      </c>
      <c r="CP410" s="339">
        <f t="shared" si="1336"/>
        <v>97431825.496599972</v>
      </c>
      <c r="CQ410" s="339">
        <f t="shared" si="1336"/>
        <v>8745</v>
      </c>
      <c r="CR410" s="339">
        <f t="shared" si="1336"/>
        <v>324873549.92719209</v>
      </c>
      <c r="CS410" s="339">
        <f t="shared" si="1336"/>
        <v>3070</v>
      </c>
      <c r="CT410" s="339">
        <f t="shared" si="1336"/>
        <v>111001688.31359999</v>
      </c>
      <c r="CU410" s="341">
        <f t="shared" si="1336"/>
        <v>1893</v>
      </c>
      <c r="CV410" s="341">
        <f t="shared" si="1336"/>
        <v>61746261.528000005</v>
      </c>
      <c r="CW410" s="341">
        <f t="shared" si="1336"/>
        <v>4915</v>
      </c>
      <c r="CX410" s="341">
        <f t="shared" si="1336"/>
        <v>191977881.44639999</v>
      </c>
      <c r="CY410" s="341">
        <f t="shared" si="1336"/>
        <v>85</v>
      </c>
      <c r="CZ410" s="343">
        <f t="shared" si="1336"/>
        <v>2770121.5920000002</v>
      </c>
      <c r="DA410" s="339">
        <f t="shared" si="1336"/>
        <v>1530</v>
      </c>
      <c r="DB410" s="339">
        <f t="shared" si="1336"/>
        <v>66120094.740000002</v>
      </c>
      <c r="DC410" s="342">
        <f t="shared" si="1336"/>
        <v>370</v>
      </c>
      <c r="DD410" s="341">
        <f t="shared" si="1336"/>
        <v>11464661.544</v>
      </c>
      <c r="DE410" s="341">
        <f t="shared" si="1336"/>
        <v>2885</v>
      </c>
      <c r="DF410" s="341">
        <f t="shared" si="1336"/>
        <v>109190207.85119998</v>
      </c>
      <c r="DG410" s="341">
        <f t="shared" si="1336"/>
        <v>750</v>
      </c>
      <c r="DH410" s="341">
        <f t="shared" si="1336"/>
        <v>31575092.934999999</v>
      </c>
      <c r="DI410" s="341">
        <f t="shared" si="1336"/>
        <v>1620</v>
      </c>
      <c r="DJ410" s="344">
        <f t="shared" si="1336"/>
        <v>84175392.372339994</v>
      </c>
      <c r="DK410" s="345">
        <f t="shared" si="1336"/>
        <v>218786</v>
      </c>
      <c r="DL410" s="346">
        <f t="shared" si="1336"/>
        <v>9890150853.4832821</v>
      </c>
      <c r="DM410" s="346">
        <f t="shared" si="1336"/>
        <v>0</v>
      </c>
      <c r="DN410" s="346">
        <f t="shared" si="1336"/>
        <v>258001.86000000002</v>
      </c>
      <c r="DO410" s="346">
        <f t="shared" si="1336"/>
        <v>263606.38000000006</v>
      </c>
      <c r="DP410" s="347">
        <f>DO410/DK410</f>
        <v>1.2048594517016631</v>
      </c>
      <c r="DQ410" s="348">
        <f t="shared" si="1336"/>
        <v>216686.89000000004</v>
      </c>
    </row>
    <row r="411" spans="1:121" s="349" customFormat="1" ht="21.75" hidden="1" customHeight="1" x14ac:dyDescent="0.2">
      <c r="A411" s="379" t="s">
        <v>899</v>
      </c>
      <c r="B411" s="380"/>
      <c r="C411" s="333"/>
      <c r="D411" s="334" t="s">
        <v>898</v>
      </c>
      <c r="E411" s="334"/>
      <c r="F411" s="335"/>
      <c r="G411" s="335"/>
      <c r="H411" s="336"/>
      <c r="I411" s="335"/>
      <c r="J411" s="335"/>
      <c r="K411" s="335"/>
      <c r="L411" s="337"/>
      <c r="M411" s="350">
        <v>16543</v>
      </c>
      <c r="N411" s="351">
        <v>883596446.78340006</v>
      </c>
      <c r="O411" s="350">
        <v>15577</v>
      </c>
      <c r="P411" s="351">
        <v>1051239048.9705999</v>
      </c>
      <c r="Q411" s="351">
        <v>10942</v>
      </c>
      <c r="R411" s="351">
        <v>450531943.46860009</v>
      </c>
      <c r="S411" s="350">
        <v>9420</v>
      </c>
      <c r="T411" s="351">
        <v>615934159.67999971</v>
      </c>
      <c r="U411" s="351">
        <v>6216</v>
      </c>
      <c r="V411" s="351">
        <v>645596194.21220005</v>
      </c>
      <c r="W411" s="351">
        <v>280</v>
      </c>
      <c r="X411" s="351">
        <v>28946019.199999996</v>
      </c>
      <c r="Y411" s="351">
        <v>1525</v>
      </c>
      <c r="Z411" s="351">
        <v>75505609.409999996</v>
      </c>
      <c r="AA411" s="351">
        <v>4251</v>
      </c>
      <c r="AB411" s="351">
        <v>258431156.17199999</v>
      </c>
      <c r="AC411" s="351">
        <v>3552</v>
      </c>
      <c r="AD411" s="351">
        <v>166033065.84200001</v>
      </c>
      <c r="AE411" s="351">
        <v>1734</v>
      </c>
      <c r="AF411" s="351">
        <v>72526890.576000005</v>
      </c>
      <c r="AG411" s="351">
        <v>4611</v>
      </c>
      <c r="AH411" s="351">
        <v>122605675.91020001</v>
      </c>
      <c r="AI411" s="351">
        <v>14701</v>
      </c>
      <c r="AJ411" s="351">
        <v>474985655.99799997</v>
      </c>
      <c r="AK411" s="351">
        <v>9539</v>
      </c>
      <c r="AL411" s="351">
        <v>319272148.06199998</v>
      </c>
      <c r="AM411" s="351">
        <v>14440</v>
      </c>
      <c r="AN411" s="351">
        <v>819652967.32536018</v>
      </c>
      <c r="AO411" s="351">
        <v>2647</v>
      </c>
      <c r="AP411" s="351">
        <v>198748845.69576004</v>
      </c>
      <c r="AQ411" s="351">
        <v>1089</v>
      </c>
      <c r="AR411" s="352">
        <v>40612053.148799993</v>
      </c>
      <c r="AS411" s="353">
        <v>210</v>
      </c>
      <c r="AT411" s="351">
        <v>8888442.5</v>
      </c>
      <c r="AU411" s="351">
        <v>389</v>
      </c>
      <c r="AV411" s="351">
        <v>13102572.196000002</v>
      </c>
      <c r="AW411" s="353">
        <v>2600</v>
      </c>
      <c r="AX411" s="353">
        <v>88486495.019999996</v>
      </c>
      <c r="AY411" s="351">
        <v>3245</v>
      </c>
      <c r="AZ411" s="351">
        <v>116922186.35999998</v>
      </c>
      <c r="BA411" s="351">
        <v>1620</v>
      </c>
      <c r="BB411" s="351">
        <v>59257957.849999994</v>
      </c>
      <c r="BC411" s="351">
        <v>2100</v>
      </c>
      <c r="BD411" s="351">
        <v>72496308.5</v>
      </c>
      <c r="BE411" s="351">
        <v>2273</v>
      </c>
      <c r="BF411" s="351">
        <v>77355034.203999981</v>
      </c>
      <c r="BG411" s="350">
        <v>12194</v>
      </c>
      <c r="BH411" s="351">
        <v>502184300.4192</v>
      </c>
      <c r="BI411" s="353">
        <v>3018</v>
      </c>
      <c r="BJ411" s="353">
        <v>184877137.59899998</v>
      </c>
      <c r="BK411" s="351">
        <v>8520</v>
      </c>
      <c r="BL411" s="351">
        <v>227316933.89999998</v>
      </c>
      <c r="BM411" s="351">
        <v>3345</v>
      </c>
      <c r="BN411" s="351">
        <v>121238653.87200002</v>
      </c>
      <c r="BO411" s="351">
        <v>2750</v>
      </c>
      <c r="BP411" s="351">
        <v>83493158.918400005</v>
      </c>
      <c r="BQ411" s="351">
        <v>4925</v>
      </c>
      <c r="BR411" s="351">
        <v>203665714.62047994</v>
      </c>
      <c r="BS411" s="351">
        <v>5270</v>
      </c>
      <c r="BT411" s="352">
        <v>195018156.98232007</v>
      </c>
      <c r="BU411" s="353">
        <v>1742</v>
      </c>
      <c r="BV411" s="353">
        <v>64284050.414499998</v>
      </c>
      <c r="BW411" s="353">
        <v>2145</v>
      </c>
      <c r="BX411" s="353">
        <v>77738794.532000005</v>
      </c>
      <c r="BY411" s="351">
        <v>435</v>
      </c>
      <c r="BZ411" s="351">
        <v>15166259.5</v>
      </c>
      <c r="CA411" s="351">
        <v>4039</v>
      </c>
      <c r="CB411" s="351">
        <v>129350825.01599997</v>
      </c>
      <c r="CC411" s="351">
        <v>0</v>
      </c>
      <c r="CD411" s="353">
        <v>0</v>
      </c>
      <c r="CE411" s="353">
        <v>540</v>
      </c>
      <c r="CF411" s="353">
        <v>11885550.768000001</v>
      </c>
      <c r="CG411" s="353">
        <v>960</v>
      </c>
      <c r="CH411" s="353">
        <v>20359411.030000001</v>
      </c>
      <c r="CI411" s="353">
        <v>2759</v>
      </c>
      <c r="CJ411" s="353">
        <v>59699770.969999991</v>
      </c>
      <c r="CK411" s="353">
        <v>2018</v>
      </c>
      <c r="CL411" s="353">
        <v>61313302.82</v>
      </c>
      <c r="CM411" s="353">
        <v>5530</v>
      </c>
      <c r="CN411" s="353">
        <v>166451440.04999995</v>
      </c>
      <c r="CO411" s="351">
        <v>3229</v>
      </c>
      <c r="CP411" s="351">
        <v>97431825.496599972</v>
      </c>
      <c r="CQ411" s="351">
        <v>8745</v>
      </c>
      <c r="CR411" s="351">
        <v>324873549.92719209</v>
      </c>
      <c r="CS411" s="351">
        <v>3070</v>
      </c>
      <c r="CT411" s="351">
        <v>111001688.31359999</v>
      </c>
      <c r="CU411" s="353">
        <v>1893</v>
      </c>
      <c r="CV411" s="353">
        <v>61746261.528000005</v>
      </c>
      <c r="CW411" s="353">
        <v>4915</v>
      </c>
      <c r="CX411" s="353">
        <v>191977881.44639999</v>
      </c>
      <c r="CY411" s="353">
        <v>85</v>
      </c>
      <c r="CZ411" s="354">
        <v>2770121.5920000002</v>
      </c>
      <c r="DA411" s="339">
        <v>1530</v>
      </c>
      <c r="DB411" s="351">
        <v>66120094.740000002</v>
      </c>
      <c r="DC411" s="351">
        <v>370</v>
      </c>
      <c r="DD411" s="353">
        <v>11464661.544</v>
      </c>
      <c r="DE411" s="353">
        <v>2885</v>
      </c>
      <c r="DF411" s="353">
        <v>109190207.85119998</v>
      </c>
      <c r="DG411" s="353">
        <v>750</v>
      </c>
      <c r="DH411" s="353">
        <v>31575092.934999999</v>
      </c>
      <c r="DI411" s="353">
        <v>1620</v>
      </c>
      <c r="DJ411" s="354">
        <v>84175392.372339994</v>
      </c>
      <c r="DK411" s="340">
        <v>218786</v>
      </c>
      <c r="DL411" s="355">
        <v>9877097116.2431507</v>
      </c>
      <c r="DM411" s="356">
        <v>0</v>
      </c>
      <c r="DN411" s="356">
        <v>258005.36000000007</v>
      </c>
      <c r="DO411" s="356">
        <v>263609.88000000006</v>
      </c>
      <c r="DP411" s="357">
        <v>1.2048754490689535</v>
      </c>
      <c r="DQ411" s="358">
        <v>216687.29000000004</v>
      </c>
    </row>
    <row r="412" spans="1:121" s="349" customFormat="1" ht="21.75" hidden="1" customHeight="1" x14ac:dyDescent="0.2">
      <c r="A412" s="377" t="s">
        <v>900</v>
      </c>
      <c r="B412" s="378"/>
      <c r="C412" s="333"/>
      <c r="D412" s="334" t="s">
        <v>898</v>
      </c>
      <c r="E412" s="334"/>
      <c r="F412" s="335"/>
      <c r="G412" s="335"/>
      <c r="H412" s="336"/>
      <c r="I412" s="335"/>
      <c r="J412" s="335"/>
      <c r="K412" s="335"/>
      <c r="L412" s="337"/>
      <c r="M412" s="350">
        <v>16234</v>
      </c>
      <c r="N412" s="351">
        <v>883578977.79340017</v>
      </c>
      <c r="O412" s="350">
        <v>15577</v>
      </c>
      <c r="P412" s="351">
        <v>1051239048.9705999</v>
      </c>
      <c r="Q412" s="351">
        <v>10942</v>
      </c>
      <c r="R412" s="351">
        <v>450531943.46860009</v>
      </c>
      <c r="S412" s="350">
        <v>9420</v>
      </c>
      <c r="T412" s="351">
        <v>615934159.67999971</v>
      </c>
      <c r="U412" s="351">
        <v>6216</v>
      </c>
      <c r="V412" s="351">
        <v>645596194.21220005</v>
      </c>
      <c r="W412" s="351">
        <v>280</v>
      </c>
      <c r="X412" s="351">
        <v>28946019.199999996</v>
      </c>
      <c r="Y412" s="351">
        <v>1525</v>
      </c>
      <c r="Z412" s="351">
        <v>75505609.409999996</v>
      </c>
      <c r="AA412" s="351">
        <v>4251</v>
      </c>
      <c r="AB412" s="351">
        <v>258431156.17199999</v>
      </c>
      <c r="AC412" s="351">
        <v>3552</v>
      </c>
      <c r="AD412" s="351">
        <v>166033065.84200001</v>
      </c>
      <c r="AE412" s="351">
        <v>1734</v>
      </c>
      <c r="AF412" s="351">
        <v>72526890.576000005</v>
      </c>
      <c r="AG412" s="351">
        <v>4611</v>
      </c>
      <c r="AH412" s="351">
        <v>122605675.91020001</v>
      </c>
      <c r="AI412" s="351">
        <v>14701</v>
      </c>
      <c r="AJ412" s="351">
        <v>474985655.99799997</v>
      </c>
      <c r="AK412" s="351">
        <v>9539</v>
      </c>
      <c r="AL412" s="351">
        <v>319272148.06199998</v>
      </c>
      <c r="AM412" s="351">
        <v>14440</v>
      </c>
      <c r="AN412" s="351">
        <v>819652967.32536018</v>
      </c>
      <c r="AO412" s="351">
        <v>2647</v>
      </c>
      <c r="AP412" s="351">
        <v>198748845.69576004</v>
      </c>
      <c r="AQ412" s="351">
        <v>1089</v>
      </c>
      <c r="AR412" s="352">
        <v>40612053.148799993</v>
      </c>
      <c r="AS412" s="353">
        <v>210</v>
      </c>
      <c r="AT412" s="351">
        <v>8888442.5</v>
      </c>
      <c r="AU412" s="351">
        <v>389</v>
      </c>
      <c r="AV412" s="351">
        <v>13102572.196000002</v>
      </c>
      <c r="AW412" s="353">
        <v>2600</v>
      </c>
      <c r="AX412" s="353">
        <v>88486495.019999996</v>
      </c>
      <c r="AY412" s="351">
        <v>3245</v>
      </c>
      <c r="AZ412" s="351">
        <v>116922186.35999998</v>
      </c>
      <c r="BA412" s="351">
        <v>1620</v>
      </c>
      <c r="BB412" s="351">
        <v>59257957.849999994</v>
      </c>
      <c r="BC412" s="351">
        <v>2100</v>
      </c>
      <c r="BD412" s="351">
        <v>72496308.5</v>
      </c>
      <c r="BE412" s="351">
        <v>2273</v>
      </c>
      <c r="BF412" s="351">
        <v>77355034.203999981</v>
      </c>
      <c r="BG412" s="350">
        <v>12194</v>
      </c>
      <c r="BH412" s="351">
        <v>502184300.4192</v>
      </c>
      <c r="BI412" s="353">
        <v>3018</v>
      </c>
      <c r="BJ412" s="353">
        <v>184877137.59899998</v>
      </c>
      <c r="BK412" s="351">
        <v>8520</v>
      </c>
      <c r="BL412" s="351">
        <v>227306433.05999994</v>
      </c>
      <c r="BM412" s="351">
        <v>3345</v>
      </c>
      <c r="BN412" s="351">
        <v>121238653.87200002</v>
      </c>
      <c r="BO412" s="351">
        <v>2750</v>
      </c>
      <c r="BP412" s="351">
        <v>83493158.918400005</v>
      </c>
      <c r="BQ412" s="351">
        <v>4925</v>
      </c>
      <c r="BR412" s="351">
        <v>203665714.62047994</v>
      </c>
      <c r="BS412" s="351">
        <v>5270</v>
      </c>
      <c r="BT412" s="352">
        <v>195018156.98232007</v>
      </c>
      <c r="BU412" s="353">
        <v>1742</v>
      </c>
      <c r="BV412" s="353">
        <v>64284050.414499998</v>
      </c>
      <c r="BW412" s="353">
        <v>2145</v>
      </c>
      <c r="BX412" s="353">
        <v>77738794.532000005</v>
      </c>
      <c r="BY412" s="351">
        <v>435</v>
      </c>
      <c r="BZ412" s="351">
        <v>15166259.5</v>
      </c>
      <c r="CA412" s="351">
        <v>4039</v>
      </c>
      <c r="CB412" s="351">
        <v>129350825.01599997</v>
      </c>
      <c r="CC412" s="351">
        <v>0</v>
      </c>
      <c r="CD412" s="353">
        <v>0</v>
      </c>
      <c r="CE412" s="353">
        <v>540</v>
      </c>
      <c r="CF412" s="353">
        <v>11885550.768000001</v>
      </c>
      <c r="CG412" s="353">
        <v>960</v>
      </c>
      <c r="CH412" s="353">
        <v>20359411.030000001</v>
      </c>
      <c r="CI412" s="353">
        <v>2759</v>
      </c>
      <c r="CJ412" s="353">
        <v>59699770.969999991</v>
      </c>
      <c r="CK412" s="353">
        <v>2018</v>
      </c>
      <c r="CL412" s="353">
        <v>61313302.82</v>
      </c>
      <c r="CM412" s="353">
        <v>5530</v>
      </c>
      <c r="CN412" s="353">
        <v>166451440.04999995</v>
      </c>
      <c r="CO412" s="351">
        <v>3229</v>
      </c>
      <c r="CP412" s="351">
        <v>97431825.496599972</v>
      </c>
      <c r="CQ412" s="351">
        <v>8745</v>
      </c>
      <c r="CR412" s="351">
        <v>324873549.92719209</v>
      </c>
      <c r="CS412" s="351">
        <v>3070</v>
      </c>
      <c r="CT412" s="351">
        <v>111001688.31359999</v>
      </c>
      <c r="CU412" s="353">
        <v>1893</v>
      </c>
      <c r="CV412" s="353">
        <v>61746261.528000005</v>
      </c>
      <c r="CW412" s="353">
        <v>4915</v>
      </c>
      <c r="CX412" s="353">
        <v>191977881.44639999</v>
      </c>
      <c r="CY412" s="353">
        <v>85</v>
      </c>
      <c r="CZ412" s="354">
        <v>2770121.5920000002</v>
      </c>
      <c r="DA412" s="339">
        <v>1530</v>
      </c>
      <c r="DB412" s="351">
        <v>66120094.740000002</v>
      </c>
      <c r="DC412" s="351">
        <v>370</v>
      </c>
      <c r="DD412" s="353">
        <v>11464661.544</v>
      </c>
      <c r="DE412" s="353">
        <v>2885</v>
      </c>
      <c r="DF412" s="353">
        <v>109190207.85119998</v>
      </c>
      <c r="DG412" s="353">
        <v>750</v>
      </c>
      <c r="DH412" s="353">
        <v>31575092.934999999</v>
      </c>
      <c r="DI412" s="353">
        <v>1620</v>
      </c>
      <c r="DJ412" s="354">
        <v>84175392.372339994</v>
      </c>
      <c r="DK412" s="339">
        <v>218477</v>
      </c>
      <c r="DL412" s="355">
        <v>9877069146.4131546</v>
      </c>
      <c r="DM412" s="356"/>
      <c r="DN412" s="356"/>
      <c r="DO412" s="356"/>
      <c r="DP412" s="357"/>
      <c r="DQ412" s="358"/>
    </row>
    <row r="413" spans="1:121" s="349" customFormat="1" ht="19.5" hidden="1" customHeight="1" thickBot="1" x14ac:dyDescent="0.25">
      <c r="A413" s="359"/>
      <c r="B413" s="333"/>
      <c r="C413" s="333"/>
      <c r="D413" s="334" t="s">
        <v>901</v>
      </c>
      <c r="E413" s="334"/>
      <c r="F413" s="335"/>
      <c r="G413" s="335"/>
      <c r="H413" s="336"/>
      <c r="I413" s="335"/>
      <c r="J413" s="335"/>
      <c r="K413" s="335"/>
      <c r="L413" s="337"/>
      <c r="M413" s="360">
        <f>M410-M411</f>
        <v>0</v>
      </c>
      <c r="N413" s="360">
        <f t="shared" ref="N413:BY413" si="1337">N410-N411</f>
        <v>0</v>
      </c>
      <c r="O413" s="360">
        <f t="shared" si="1337"/>
        <v>0</v>
      </c>
      <c r="P413" s="360">
        <f t="shared" si="1337"/>
        <v>0</v>
      </c>
      <c r="Q413" s="360">
        <f t="shared" si="1337"/>
        <v>0</v>
      </c>
      <c r="R413" s="360">
        <f t="shared" si="1337"/>
        <v>0</v>
      </c>
      <c r="S413" s="360">
        <f t="shared" si="1337"/>
        <v>0</v>
      </c>
      <c r="T413" s="361">
        <f t="shared" si="1337"/>
        <v>13053737.240133524</v>
      </c>
      <c r="U413" s="360">
        <f t="shared" si="1337"/>
        <v>0</v>
      </c>
      <c r="V413" s="360">
        <f t="shared" si="1337"/>
        <v>0</v>
      </c>
      <c r="W413" s="360">
        <f t="shared" si="1337"/>
        <v>0</v>
      </c>
      <c r="X413" s="360">
        <f t="shared" si="1337"/>
        <v>0</v>
      </c>
      <c r="Y413" s="360">
        <f t="shared" si="1337"/>
        <v>0</v>
      </c>
      <c r="Z413" s="360">
        <f t="shared" si="1337"/>
        <v>0</v>
      </c>
      <c r="AA413" s="360">
        <f t="shared" si="1337"/>
        <v>0</v>
      </c>
      <c r="AB413" s="360">
        <f t="shared" si="1337"/>
        <v>0</v>
      </c>
      <c r="AC413" s="360">
        <f t="shared" si="1337"/>
        <v>0</v>
      </c>
      <c r="AD413" s="360">
        <f t="shared" si="1337"/>
        <v>0</v>
      </c>
      <c r="AE413" s="360">
        <f t="shared" si="1337"/>
        <v>0</v>
      </c>
      <c r="AF413" s="360">
        <f t="shared" si="1337"/>
        <v>0</v>
      </c>
      <c r="AG413" s="360">
        <f t="shared" si="1337"/>
        <v>0</v>
      </c>
      <c r="AH413" s="360">
        <f t="shared" si="1337"/>
        <v>0</v>
      </c>
      <c r="AI413" s="360">
        <f t="shared" si="1337"/>
        <v>0</v>
      </c>
      <c r="AJ413" s="360">
        <f t="shared" si="1337"/>
        <v>0</v>
      </c>
      <c r="AK413" s="360">
        <f t="shared" si="1337"/>
        <v>0</v>
      </c>
      <c r="AL413" s="360">
        <f t="shared" si="1337"/>
        <v>0</v>
      </c>
      <c r="AM413" s="360">
        <f t="shared" si="1337"/>
        <v>0</v>
      </c>
      <c r="AN413" s="360">
        <f t="shared" si="1337"/>
        <v>0</v>
      </c>
      <c r="AO413" s="360">
        <f t="shared" si="1337"/>
        <v>0</v>
      </c>
      <c r="AP413" s="360">
        <f t="shared" si="1337"/>
        <v>0</v>
      </c>
      <c r="AQ413" s="360">
        <f t="shared" si="1337"/>
        <v>0</v>
      </c>
      <c r="AR413" s="360">
        <f t="shared" si="1337"/>
        <v>0</v>
      </c>
      <c r="AS413" s="360">
        <f t="shared" si="1337"/>
        <v>0</v>
      </c>
      <c r="AT413" s="360">
        <f t="shared" si="1337"/>
        <v>0</v>
      </c>
      <c r="AU413" s="360">
        <f t="shared" si="1337"/>
        <v>0</v>
      </c>
      <c r="AV413" s="360">
        <f t="shared" si="1337"/>
        <v>0</v>
      </c>
      <c r="AW413" s="360">
        <f t="shared" si="1337"/>
        <v>0</v>
      </c>
      <c r="AX413" s="360">
        <f t="shared" si="1337"/>
        <v>0</v>
      </c>
      <c r="AY413" s="360">
        <f t="shared" si="1337"/>
        <v>0</v>
      </c>
      <c r="AZ413" s="360">
        <f t="shared" si="1337"/>
        <v>0</v>
      </c>
      <c r="BA413" s="360">
        <f t="shared" si="1337"/>
        <v>0</v>
      </c>
      <c r="BB413" s="360">
        <f t="shared" si="1337"/>
        <v>0</v>
      </c>
      <c r="BC413" s="360">
        <f t="shared" si="1337"/>
        <v>0</v>
      </c>
      <c r="BD413" s="360">
        <f t="shared" si="1337"/>
        <v>0</v>
      </c>
      <c r="BE413" s="360">
        <f t="shared" si="1337"/>
        <v>0</v>
      </c>
      <c r="BF413" s="360">
        <f t="shared" si="1337"/>
        <v>0</v>
      </c>
      <c r="BG413" s="360">
        <f t="shared" si="1337"/>
        <v>0</v>
      </c>
      <c r="BH413" s="360">
        <f t="shared" si="1337"/>
        <v>0</v>
      </c>
      <c r="BI413" s="360">
        <f t="shared" si="1337"/>
        <v>0</v>
      </c>
      <c r="BJ413" s="360">
        <f t="shared" si="1337"/>
        <v>0</v>
      </c>
      <c r="BK413" s="360">
        <f t="shared" si="1337"/>
        <v>0</v>
      </c>
      <c r="BL413" s="360">
        <f t="shared" si="1337"/>
        <v>0</v>
      </c>
      <c r="BM413" s="360">
        <f t="shared" si="1337"/>
        <v>0</v>
      </c>
      <c r="BN413" s="360">
        <f t="shared" si="1337"/>
        <v>0</v>
      </c>
      <c r="BO413" s="360">
        <f t="shared" si="1337"/>
        <v>0</v>
      </c>
      <c r="BP413" s="360">
        <f t="shared" si="1337"/>
        <v>0</v>
      </c>
      <c r="BQ413" s="360">
        <f t="shared" si="1337"/>
        <v>0</v>
      </c>
      <c r="BR413" s="360">
        <f t="shared" si="1337"/>
        <v>0</v>
      </c>
      <c r="BS413" s="360">
        <f t="shared" si="1337"/>
        <v>0</v>
      </c>
      <c r="BT413" s="360">
        <f t="shared" si="1337"/>
        <v>0</v>
      </c>
      <c r="BU413" s="360">
        <f t="shared" si="1337"/>
        <v>0</v>
      </c>
      <c r="BV413" s="360">
        <f t="shared" si="1337"/>
        <v>0</v>
      </c>
      <c r="BW413" s="360">
        <f t="shared" si="1337"/>
        <v>0</v>
      </c>
      <c r="BX413" s="360">
        <f t="shared" si="1337"/>
        <v>0</v>
      </c>
      <c r="BY413" s="360">
        <f t="shared" si="1337"/>
        <v>0</v>
      </c>
      <c r="BZ413" s="360">
        <f t="shared" ref="BZ413:DL413" si="1338">BZ410-BZ411</f>
        <v>0</v>
      </c>
      <c r="CA413" s="360">
        <f t="shared" si="1338"/>
        <v>0</v>
      </c>
      <c r="CB413" s="360">
        <f t="shared" si="1338"/>
        <v>0</v>
      </c>
      <c r="CC413" s="360">
        <f t="shared" si="1338"/>
        <v>0</v>
      </c>
      <c r="CD413" s="360">
        <f t="shared" si="1338"/>
        <v>0</v>
      </c>
      <c r="CE413" s="360">
        <f t="shared" si="1338"/>
        <v>0</v>
      </c>
      <c r="CF413" s="360">
        <f t="shared" si="1338"/>
        <v>0</v>
      </c>
      <c r="CG413" s="360">
        <f t="shared" si="1338"/>
        <v>0</v>
      </c>
      <c r="CH413" s="360">
        <f t="shared" si="1338"/>
        <v>0</v>
      </c>
      <c r="CI413" s="360">
        <f t="shared" si="1338"/>
        <v>0</v>
      </c>
      <c r="CJ413" s="360">
        <f t="shared" si="1338"/>
        <v>0</v>
      </c>
      <c r="CK413" s="360">
        <f t="shared" si="1338"/>
        <v>0</v>
      </c>
      <c r="CL413" s="360">
        <f t="shared" si="1338"/>
        <v>0</v>
      </c>
      <c r="CM413" s="360">
        <f t="shared" si="1338"/>
        <v>0</v>
      </c>
      <c r="CN413" s="360">
        <f t="shared" si="1338"/>
        <v>0</v>
      </c>
      <c r="CO413" s="360">
        <f t="shared" si="1338"/>
        <v>0</v>
      </c>
      <c r="CP413" s="360">
        <f t="shared" si="1338"/>
        <v>0</v>
      </c>
      <c r="CQ413" s="360">
        <f t="shared" si="1338"/>
        <v>0</v>
      </c>
      <c r="CR413" s="360">
        <f t="shared" si="1338"/>
        <v>0</v>
      </c>
      <c r="CS413" s="360">
        <f t="shared" si="1338"/>
        <v>0</v>
      </c>
      <c r="CT413" s="360">
        <f t="shared" si="1338"/>
        <v>0</v>
      </c>
      <c r="CU413" s="360">
        <f t="shared" si="1338"/>
        <v>0</v>
      </c>
      <c r="CV413" s="360">
        <f t="shared" si="1338"/>
        <v>0</v>
      </c>
      <c r="CW413" s="360">
        <f t="shared" si="1338"/>
        <v>0</v>
      </c>
      <c r="CX413" s="360">
        <f t="shared" si="1338"/>
        <v>0</v>
      </c>
      <c r="CY413" s="360">
        <f t="shared" si="1338"/>
        <v>0</v>
      </c>
      <c r="CZ413" s="360">
        <f t="shared" si="1338"/>
        <v>0</v>
      </c>
      <c r="DA413" s="360">
        <f t="shared" si="1338"/>
        <v>0</v>
      </c>
      <c r="DB413" s="360">
        <f t="shared" si="1338"/>
        <v>0</v>
      </c>
      <c r="DC413" s="360">
        <f t="shared" si="1338"/>
        <v>0</v>
      </c>
      <c r="DD413" s="360">
        <f t="shared" si="1338"/>
        <v>0</v>
      </c>
      <c r="DE413" s="360">
        <f t="shared" si="1338"/>
        <v>0</v>
      </c>
      <c r="DF413" s="360">
        <f t="shared" si="1338"/>
        <v>0</v>
      </c>
      <c r="DG413" s="360">
        <f t="shared" si="1338"/>
        <v>0</v>
      </c>
      <c r="DH413" s="360">
        <f t="shared" si="1338"/>
        <v>0</v>
      </c>
      <c r="DI413" s="360">
        <f t="shared" si="1338"/>
        <v>0</v>
      </c>
      <c r="DJ413" s="360">
        <f t="shared" si="1338"/>
        <v>0</v>
      </c>
      <c r="DK413" s="360">
        <f t="shared" si="1338"/>
        <v>0</v>
      </c>
      <c r="DL413" s="360">
        <f t="shared" si="1338"/>
        <v>13053737.240131378</v>
      </c>
      <c r="DN413" s="349">
        <f>DN410/DK410</f>
        <v>1.1792430045798179</v>
      </c>
    </row>
  </sheetData>
  <mergeCells count="174">
    <mergeCell ref="D4:L4"/>
    <mergeCell ref="M4:N4"/>
    <mergeCell ref="A7:A10"/>
    <mergeCell ref="B7:B10"/>
    <mergeCell ref="C7:C10"/>
    <mergeCell ref="D7:D10"/>
    <mergeCell ref="E7:E10"/>
    <mergeCell ref="F7:F10"/>
    <mergeCell ref="G7:G10"/>
    <mergeCell ref="H7:H10"/>
    <mergeCell ref="W7:X7"/>
    <mergeCell ref="Y7:Z7"/>
    <mergeCell ref="AA7:AB7"/>
    <mergeCell ref="AC7:AD7"/>
    <mergeCell ref="AE7:AF7"/>
    <mergeCell ref="AG7:AH7"/>
    <mergeCell ref="I7:L7"/>
    <mergeCell ref="M7:N7"/>
    <mergeCell ref="O7:P7"/>
    <mergeCell ref="Q7:R7"/>
    <mergeCell ref="S7:T7"/>
    <mergeCell ref="U7:V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DC7:DD7"/>
    <mergeCell ref="DE7:DF7"/>
    <mergeCell ref="DG7:DH7"/>
    <mergeCell ref="DI7:DJ7"/>
    <mergeCell ref="DK7:DL7"/>
    <mergeCell ref="I8:L8"/>
    <mergeCell ref="M8:N8"/>
    <mergeCell ref="O8:P8"/>
    <mergeCell ref="Q8:R8"/>
    <mergeCell ref="S8:T8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DG8:DH8"/>
    <mergeCell ref="DI8:DJ8"/>
    <mergeCell ref="I9:I10"/>
    <mergeCell ref="J9:J10"/>
    <mergeCell ref="K9:K10"/>
    <mergeCell ref="L9:L10"/>
    <mergeCell ref="M9:N9"/>
    <mergeCell ref="CO8:CP8"/>
    <mergeCell ref="CQ8:CR8"/>
    <mergeCell ref="CS8:CT8"/>
    <mergeCell ref="CU8:CV8"/>
    <mergeCell ref="CW8:CX8"/>
    <mergeCell ref="CY8:CZ8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  <mergeCell ref="O9:P9"/>
    <mergeCell ref="Q9:R9"/>
    <mergeCell ref="S9:T9"/>
    <mergeCell ref="U9:V9"/>
    <mergeCell ref="W9:X9"/>
    <mergeCell ref="Y9:Z9"/>
    <mergeCell ref="DA8:DB8"/>
    <mergeCell ref="DC8:DD8"/>
    <mergeCell ref="DE8:DF8"/>
    <mergeCell ref="CA8:CB8"/>
    <mergeCell ref="BE8:BF8"/>
    <mergeCell ref="BG8:BH8"/>
    <mergeCell ref="BI8:BJ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AG8:AH8"/>
    <mergeCell ref="AI8:AJ8"/>
    <mergeCell ref="AM9:AN9"/>
    <mergeCell ref="AO9:AP9"/>
    <mergeCell ref="AQ9:AR9"/>
    <mergeCell ref="AS9:AT9"/>
    <mergeCell ref="AU9:AV9"/>
    <mergeCell ref="AW9:AX9"/>
    <mergeCell ref="AA9:AB9"/>
    <mergeCell ref="AC9:AD9"/>
    <mergeCell ref="AE9:AF9"/>
    <mergeCell ref="AG9:AH9"/>
    <mergeCell ref="AI9:AJ9"/>
    <mergeCell ref="AK9:AL9"/>
    <mergeCell ref="BK9:BL9"/>
    <mergeCell ref="BM9:BN9"/>
    <mergeCell ref="BO9:BP9"/>
    <mergeCell ref="BQ9:BR9"/>
    <mergeCell ref="BS9:BT9"/>
    <mergeCell ref="BU9:BV9"/>
    <mergeCell ref="AY9:AZ9"/>
    <mergeCell ref="BA9:BB9"/>
    <mergeCell ref="BC9:BD9"/>
    <mergeCell ref="BE9:BF9"/>
    <mergeCell ref="BG9:BH9"/>
    <mergeCell ref="BI9:BJ9"/>
    <mergeCell ref="K1:BK2"/>
    <mergeCell ref="DG9:DH9"/>
    <mergeCell ref="DI9:DJ9"/>
    <mergeCell ref="A410:B410"/>
    <mergeCell ref="A411:B411"/>
    <mergeCell ref="A412:B412"/>
    <mergeCell ref="CU9:CV9"/>
    <mergeCell ref="CW9:CX9"/>
    <mergeCell ref="CY9:CZ9"/>
    <mergeCell ref="DA9:DB9"/>
    <mergeCell ref="DC9:DD9"/>
    <mergeCell ref="DE9:DF9"/>
    <mergeCell ref="CI9:CJ9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E9:CF9"/>
    <mergeCell ref="CG9:CH9"/>
  </mergeCells>
  <pageMargins left="0" right="0" top="0.19685039370078741" bottom="0" header="0.11811023622047245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2019-03-04T02:16:02Z</cp:lastPrinted>
  <dcterms:created xsi:type="dcterms:W3CDTF">2019-03-04T00:35:30Z</dcterms:created>
  <dcterms:modified xsi:type="dcterms:W3CDTF">2019-03-04T07:25:46Z</dcterms:modified>
</cp:coreProperties>
</file>